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25" activeTab="8"/>
  </bookViews>
  <sheets>
    <sheet name="Explication" sheetId="1" r:id="rId1"/>
    <sheet name="Menu" sheetId="2" r:id="rId2"/>
    <sheet name="Services Headquarters (HQ)" sheetId="3" r:id="rId3"/>
    <sheet name="Local Office (LO)" sheetId="4" r:id="rId4"/>
    <sheet name="Long-term experts" sheetId="5" r:id="rId5"/>
    <sheet name="Short-term experts" sheetId="6" r:id="rId6"/>
    <sheet name="Local support" sheetId="7" r:id="rId7"/>
    <sheet name="Administrated project funds" sheetId="8" r:id="rId8"/>
    <sheet name="Financial statement" sheetId="9" r:id="rId9"/>
  </sheets>
  <definedNames>
    <definedName name="_xlnm.Print_Area" localSheetId="7">'Administrated project funds'!$B$1:$S$60</definedName>
    <definedName name="_xlnm.Print_Area" localSheetId="0">'Explication'!$A$1:$S$39</definedName>
    <definedName name="_xlnm.Print_Area" localSheetId="8">'Financial statement'!$B$1:$O$86</definedName>
    <definedName name="_xlnm.Print_Area" localSheetId="3">'Local Office (LO)'!$1:$60</definedName>
    <definedName name="_xlnm.Print_Area" localSheetId="6">'Local support'!$B$1:$S$65</definedName>
    <definedName name="_xlnm.Print_Area" localSheetId="4">'Long-term experts'!$A$1:$T$47</definedName>
    <definedName name="_xlnm.Print_Area" localSheetId="1">'Menu'!$A$1:$C$14</definedName>
    <definedName name="_xlnm.Print_Area" localSheetId="2">'Services Headquarters (HQ)'!$B$1:$S$58</definedName>
    <definedName name="_xlnm.Print_Area" localSheetId="5">'Short-term experts'!$B$1:$S$44</definedName>
    <definedName name="_xlnm.Print_Titles" localSheetId="7">'Administrated project funds'!$11:$12</definedName>
    <definedName name="_xlnm.Print_Titles" localSheetId="8">'Financial statement'!$11:$12</definedName>
    <definedName name="_xlnm.Print_Titles" localSheetId="3">'Local Office (LO)'!$11:$12</definedName>
    <definedName name="_xlnm.Print_Titles" localSheetId="6">'Local support'!$11:$12</definedName>
    <definedName name="_xlnm.Print_Titles" localSheetId="4">'Long-term experts'!$11:$12</definedName>
    <definedName name="_xlnm.Print_Titles" localSheetId="2">'Services Headquarters (HQ)'!$11:$12</definedName>
    <definedName name="_xlnm.Print_Titles" localSheetId="5">'Short-term experts'!$11:$12</definedName>
    <definedName name="Z_413472C5_9F7A_4475_B5F0_55B0642307F4_.wvu.Cols" localSheetId="7" hidden="1">'Administrated project funds'!$A:$A</definedName>
    <definedName name="Z_413472C5_9F7A_4475_B5F0_55B0642307F4_.wvu.Cols" localSheetId="8" hidden="1">'Financial statement'!$A:$A</definedName>
    <definedName name="Z_413472C5_9F7A_4475_B5F0_55B0642307F4_.wvu.Cols" localSheetId="3" hidden="1">'Local Office (LO)'!$A:$A</definedName>
    <definedName name="Z_413472C5_9F7A_4475_B5F0_55B0642307F4_.wvu.Cols" localSheetId="6" hidden="1">'Local support'!$A:$A</definedName>
    <definedName name="Z_413472C5_9F7A_4475_B5F0_55B0642307F4_.wvu.Cols" localSheetId="4" hidden="1">'Long-term experts'!$A:$A</definedName>
    <definedName name="Z_413472C5_9F7A_4475_B5F0_55B0642307F4_.wvu.Cols" localSheetId="2" hidden="1">'Services Headquarters (HQ)'!$A:$A</definedName>
    <definedName name="Z_413472C5_9F7A_4475_B5F0_55B0642307F4_.wvu.Cols" localSheetId="5" hidden="1">'Short-term experts'!$A:$A</definedName>
    <definedName name="Z_413472C5_9F7A_4475_B5F0_55B0642307F4_.wvu.PrintArea" localSheetId="7" hidden="1">'Administrated project funds'!$1:$72</definedName>
    <definedName name="Z_413472C5_9F7A_4475_B5F0_55B0642307F4_.wvu.PrintArea" localSheetId="8" hidden="1">'Financial statement'!$B$1:$O$71</definedName>
    <definedName name="Z_413472C5_9F7A_4475_B5F0_55B0642307F4_.wvu.PrintArea" localSheetId="3" hidden="1">'Local Office (LO)'!$1:$60</definedName>
    <definedName name="Z_413472C5_9F7A_4475_B5F0_55B0642307F4_.wvu.PrintArea" localSheetId="6" hidden="1">'Local support'!$A$1:$S$63</definedName>
    <definedName name="Z_413472C5_9F7A_4475_B5F0_55B0642307F4_.wvu.PrintArea" localSheetId="4" hidden="1">'Long-term experts'!$A$1:$T$47</definedName>
    <definedName name="Z_413472C5_9F7A_4475_B5F0_55B0642307F4_.wvu.PrintArea" localSheetId="2" hidden="1">'Services Headquarters (HQ)'!$B$1:$S$58</definedName>
    <definedName name="Z_413472C5_9F7A_4475_B5F0_55B0642307F4_.wvu.PrintArea" localSheetId="5" hidden="1">'Short-term experts'!$A$1:$T$42</definedName>
    <definedName name="Z_413472C5_9F7A_4475_B5F0_55B0642307F4_.wvu.PrintTitles" localSheetId="7" hidden="1">'Administrated project funds'!$11:$12</definedName>
    <definedName name="Z_413472C5_9F7A_4475_B5F0_55B0642307F4_.wvu.PrintTitles" localSheetId="8" hidden="1">'Financial statement'!$11:$12</definedName>
    <definedName name="Z_413472C5_9F7A_4475_B5F0_55B0642307F4_.wvu.PrintTitles" localSheetId="3" hidden="1">'Local Office (LO)'!$11:$12</definedName>
    <definedName name="Z_413472C5_9F7A_4475_B5F0_55B0642307F4_.wvu.PrintTitles" localSheetId="6" hidden="1">'Local support'!$11:$12</definedName>
    <definedName name="Z_413472C5_9F7A_4475_B5F0_55B0642307F4_.wvu.PrintTitles" localSheetId="4" hidden="1">'Long-term experts'!$11:$12</definedName>
    <definedName name="Z_413472C5_9F7A_4475_B5F0_55B0642307F4_.wvu.PrintTitles" localSheetId="2" hidden="1">'Services Headquarters (HQ)'!$11:$12</definedName>
    <definedName name="Z_413472C5_9F7A_4475_B5F0_55B0642307F4_.wvu.PrintTitles" localSheetId="5" hidden="1">'Short-term experts'!$11:$12</definedName>
    <definedName name="Z_D5D51084_71D2_48C8_9D51_B9497553D9C6_.wvu.Cols" localSheetId="7" hidden="1">'Administrated project funds'!$A:$A</definedName>
    <definedName name="Z_D5D51084_71D2_48C8_9D51_B9497553D9C6_.wvu.Cols" localSheetId="8" hidden="1">'Financial statement'!$A:$A</definedName>
    <definedName name="Z_D5D51084_71D2_48C8_9D51_B9497553D9C6_.wvu.Cols" localSheetId="3" hidden="1">'Local Office (LO)'!$A:$A</definedName>
    <definedName name="Z_D5D51084_71D2_48C8_9D51_B9497553D9C6_.wvu.Cols" localSheetId="6" hidden="1">'Local support'!$A:$A</definedName>
    <definedName name="Z_D5D51084_71D2_48C8_9D51_B9497553D9C6_.wvu.Cols" localSheetId="4" hidden="1">'Long-term experts'!$A:$A</definedName>
    <definedName name="Z_D5D51084_71D2_48C8_9D51_B9497553D9C6_.wvu.Cols" localSheetId="2" hidden="1">'Services Headquarters (HQ)'!$A:$A</definedName>
    <definedName name="Z_D5D51084_71D2_48C8_9D51_B9497553D9C6_.wvu.Cols" localSheetId="5" hidden="1">'Short-term experts'!$A:$A</definedName>
    <definedName name="Z_D5D51084_71D2_48C8_9D51_B9497553D9C6_.wvu.PrintArea" localSheetId="7" hidden="1">'Administrated project funds'!$1:$72</definedName>
    <definedName name="Z_D5D51084_71D2_48C8_9D51_B9497553D9C6_.wvu.PrintArea" localSheetId="8" hidden="1">'Financial statement'!$B$1:$O$71</definedName>
    <definedName name="Z_D5D51084_71D2_48C8_9D51_B9497553D9C6_.wvu.PrintArea" localSheetId="3" hidden="1">'Local Office (LO)'!$1:$60</definedName>
    <definedName name="Z_D5D51084_71D2_48C8_9D51_B9497553D9C6_.wvu.PrintArea" localSheetId="6" hidden="1">'Local support'!$A$1:$S$63</definedName>
    <definedName name="Z_D5D51084_71D2_48C8_9D51_B9497553D9C6_.wvu.PrintArea" localSheetId="4" hidden="1">'Long-term experts'!$A$1:$T$47</definedName>
    <definedName name="Z_D5D51084_71D2_48C8_9D51_B9497553D9C6_.wvu.PrintArea" localSheetId="2" hidden="1">'Services Headquarters (HQ)'!$B$1:$S$58</definedName>
    <definedName name="Z_D5D51084_71D2_48C8_9D51_B9497553D9C6_.wvu.PrintArea" localSheetId="5" hidden="1">'Short-term experts'!$A$1:$T$42</definedName>
    <definedName name="Z_D5D51084_71D2_48C8_9D51_B9497553D9C6_.wvu.PrintTitles" localSheetId="7" hidden="1">'Administrated project funds'!$11:$12</definedName>
    <definedName name="Z_D5D51084_71D2_48C8_9D51_B9497553D9C6_.wvu.PrintTitles" localSheetId="8" hidden="1">'Financial statement'!$11:$12</definedName>
    <definedName name="Z_D5D51084_71D2_48C8_9D51_B9497553D9C6_.wvu.PrintTitles" localSheetId="3" hidden="1">'Local Office (LO)'!$11:$12</definedName>
    <definedName name="Z_D5D51084_71D2_48C8_9D51_B9497553D9C6_.wvu.PrintTitles" localSheetId="6" hidden="1">'Local support'!$11:$12</definedName>
    <definedName name="Z_D5D51084_71D2_48C8_9D51_B9497553D9C6_.wvu.PrintTitles" localSheetId="4" hidden="1">'Long-term experts'!$11:$12</definedName>
    <definedName name="Z_D5D51084_71D2_48C8_9D51_B9497553D9C6_.wvu.PrintTitles" localSheetId="2" hidden="1">'Services Headquarters (HQ)'!$11:$12</definedName>
    <definedName name="Z_D5D51084_71D2_48C8_9D51_B9497553D9C6_.wvu.PrintTitles" localSheetId="5" hidden="1">'Short-term experts'!$11:$12</definedName>
  </definedNames>
  <calcPr fullCalcOnLoad="1"/>
</workbook>
</file>

<file path=xl/comments3.xml><?xml version="1.0" encoding="utf-8"?>
<comments xmlns="http://schemas.openxmlformats.org/spreadsheetml/2006/main">
  <authors>
    <author>Sirin Engin</author>
  </authors>
  <commentList>
    <comment ref="C14" authorId="0">
      <text>
        <r>
          <rPr>
            <sz val="8"/>
            <rFont val="Tahoma"/>
            <family val="2"/>
          </rPr>
          <t>Covers fees and expenses of staff at HQ assigned to the Project based on agreed ToR.</t>
        </r>
      </text>
    </comment>
    <comment ref="C16" authorId="0">
      <text>
        <r>
          <rPr>
            <sz val="8"/>
            <rFont val="Tahoma"/>
            <family val="2"/>
          </rPr>
          <t>All fees payable are deemed to cover: 
- salaries, including all employee social charges
- general and administrative overheads
- general backstopping
- risks and profit.</t>
        </r>
      </text>
    </comment>
    <comment ref="C18" authorId="0">
      <text>
        <r>
          <rPr>
            <sz val="8"/>
            <rFont val="Tahoma"/>
            <family val="2"/>
          </rPr>
          <t>The backstopping/management position and function of the person proposed must be defined in the technical part of the offer and specified in ToR.</t>
        </r>
      </text>
    </comment>
    <comment ref="C19" authorId="0">
      <text>
        <r>
          <rPr>
            <sz val="8"/>
            <rFont val="Tahoma"/>
            <family val="2"/>
          </rPr>
          <t>Max. of 8 working hours per day.</t>
        </r>
      </text>
    </comment>
    <comment ref="C24" authorId="0">
      <text>
        <r>
          <rPr>
            <sz val="8"/>
            <rFont val="Tahoma"/>
            <family val="2"/>
          </rPr>
          <t>The technical backstopping position and function of the person proposed must be defined in the technical part of the offer and specified in ToR.</t>
        </r>
      </text>
    </comment>
    <comment ref="C25" authorId="0">
      <text>
        <r>
          <rPr>
            <sz val="8"/>
            <rFont val="Tahoma"/>
            <family val="2"/>
          </rPr>
          <t>Agreed upon advisory services by HQ must be performed by permanent staff of the contractor (consultants see Part 3 b).</t>
        </r>
      </text>
    </comment>
    <comment ref="C30" authorId="0">
      <text>
        <r>
          <rPr>
            <sz val="8"/>
            <rFont val="Tahoma"/>
            <family val="2"/>
          </rPr>
          <t>The position and function of administrative support staff proposed must be defined in the technical part of the offer and specified in ToR; there must be a clear link to the project implementation.</t>
        </r>
      </text>
    </comment>
    <comment ref="C31" authorId="0">
      <text>
        <r>
          <rPr>
            <sz val="8"/>
            <rFont val="Tahoma"/>
            <family val="2"/>
          </rPr>
          <t>Project specific accounting services will be remunerated in exceptional situation; they must be justified and well separated from regular accounting related to the same project and based on agreed upon ToR.</t>
        </r>
      </text>
    </comment>
    <comment ref="C32" authorId="0">
      <text>
        <r>
          <rPr>
            <sz val="8"/>
            <rFont val="Tahoma"/>
            <family val="2"/>
          </rPr>
          <t>Project specific logistics and/or procurement services by HQ staff will be remunerated in exceptional situations only; they must be justified and well separated from regular/standard procurement services of the contractor.</t>
        </r>
      </text>
    </comment>
    <comment ref="C37" authorId="0">
      <text>
        <r>
          <rPr>
            <sz val="8"/>
            <rFont val="Tahoma"/>
            <family val="2"/>
          </rPr>
          <t>Reimbursable costs will be paid at cost only and in compliance with the specific regulations of SDC.</t>
        </r>
      </text>
    </comment>
    <comment ref="C51" authorId="0">
      <text>
        <r>
          <rPr>
            <sz val="8"/>
            <rFont val="Tahoma"/>
            <family val="2"/>
          </rPr>
          <t>Estimated costs per trip for visa, vaccinations, taxes, miscellaneous as per SDC regulations.</t>
        </r>
      </text>
    </comment>
    <comment ref="C27" authorId="0">
      <text>
        <r>
          <rPr>
            <sz val="8"/>
            <rFont val="Tahoma"/>
            <family val="2"/>
          </rPr>
          <t>Agreed upon advisory services by HQ must be performed by permanent staff of the contractor (consultants see Part 3 b).</t>
        </r>
      </text>
    </comment>
    <comment ref="C41" authorId="0">
      <text>
        <r>
          <rPr>
            <sz val="8"/>
            <rFont val="Tahoma"/>
            <family val="2"/>
          </rPr>
          <t>Please click on</t>
        </r>
        <r>
          <rPr>
            <sz val="8"/>
            <color indexed="12"/>
            <rFont val="Tahoma"/>
            <family val="2"/>
          </rPr>
          <t xml:space="preserve"> "Travel"</t>
        </r>
        <r>
          <rPr>
            <sz val="8"/>
            <rFont val="Tahoma"/>
            <family val="2"/>
          </rPr>
          <t xml:space="preserve"> for more information.</t>
        </r>
      </text>
    </comment>
  </commentList>
</comments>
</file>

<file path=xl/comments4.xml><?xml version="1.0" encoding="utf-8"?>
<comments xmlns="http://schemas.openxmlformats.org/spreadsheetml/2006/main">
  <authors>
    <author>Sirin Engin</author>
  </authors>
  <commentList>
    <comment ref="C14" authorId="0">
      <text>
        <r>
          <rPr>
            <sz val="8"/>
            <rFont val="Tahoma"/>
            <family val="2"/>
          </rPr>
          <t>This part covers fees and expenses to be paid on agreed direct services for the project by staff of the Local Office of the contractor; services for all positions must be specified in agreed ToR.</t>
        </r>
      </text>
    </comment>
    <comment ref="C16" authorId="0">
      <text>
        <r>
          <rPr>
            <sz val="8"/>
            <rFont val="Tahoma"/>
            <family val="2"/>
          </rPr>
          <t>All fees payable are deemed to cover: 
- salaries, including all employee social charges
- general and administrative overheads
- general backstopping
- risks and profit.</t>
        </r>
      </text>
    </comment>
    <comment ref="C19" authorId="0">
      <text>
        <r>
          <rPr>
            <sz val="8"/>
            <rFont val="Tahoma"/>
            <family val="2"/>
          </rPr>
          <t>The backstopping/management position and function of the person proposed must be defined in the technical part of the offer and specified in ToR.</t>
        </r>
      </text>
    </comment>
    <comment ref="C20" authorId="0">
      <text>
        <r>
          <rPr>
            <sz val="8"/>
            <rFont val="Tahoma"/>
            <family val="2"/>
          </rPr>
          <t>Max. of 8 working hours per day.</t>
        </r>
      </text>
    </comment>
    <comment ref="C21" authorId="0">
      <text>
        <r>
          <rPr>
            <sz val="8"/>
            <rFont val="Tahoma"/>
            <family val="2"/>
          </rPr>
          <t>Calendar days for missions up to 10 working days; for missions &gt;10 days a maximum of 6 days per week will be paid.</t>
        </r>
      </text>
    </comment>
    <comment ref="C25" authorId="0">
      <text>
        <r>
          <rPr>
            <sz val="8"/>
            <rFont val="Tahoma"/>
            <family val="2"/>
          </rPr>
          <t>The technical backstopping position and function of the person proposed must be defined in the technical part of the offer and specified in ToR.</t>
        </r>
      </text>
    </comment>
    <comment ref="C23" authorId="0">
      <text>
        <r>
          <rPr>
            <sz val="8"/>
            <rFont val="Tahoma"/>
            <family val="2"/>
          </rPr>
          <t>Agreed upon advisory services by LO must be performed by permanent staff of the contractor (consultants see Part 3 b).</t>
        </r>
      </text>
    </comment>
    <comment ref="C31" authorId="0">
      <text>
        <r>
          <rPr>
            <sz val="8"/>
            <rFont val="Tahoma"/>
            <family val="2"/>
          </rPr>
          <t>The position and function of administrative support staff proposed must be defined in the technical part of the offer and specified in ToR; there must be a clear link to the project implementation.</t>
        </r>
      </text>
    </comment>
    <comment ref="C32" authorId="0">
      <text>
        <r>
          <rPr>
            <sz val="8"/>
            <rFont val="Tahoma"/>
            <family val="2"/>
          </rPr>
          <t>Project specific accounting services will be remunerated in exceptional situation; they must be justified and well separated from regular accounting related to the same project and based on agreed upon ToR.</t>
        </r>
      </text>
    </comment>
    <comment ref="C33" authorId="0">
      <text>
        <r>
          <rPr>
            <sz val="8"/>
            <rFont val="Tahoma"/>
            <family val="2"/>
          </rPr>
          <t>Project specific logistics and/or procurement services by LO staff will be remunerated in exceptional situation only; they must be justified and well separated from regular/standard procurement services of the contractor.</t>
        </r>
      </text>
    </comment>
    <comment ref="C38" authorId="0">
      <text>
        <r>
          <rPr>
            <sz val="8"/>
            <rFont val="Tahoma"/>
            <family val="2"/>
          </rPr>
          <t>Reimbursable costs will be paid at cost only and in compliance with the specific regulations of SDC.</t>
        </r>
      </text>
    </comment>
    <comment ref="C52" authorId="0">
      <text>
        <r>
          <rPr>
            <sz val="8"/>
            <rFont val="Tahoma"/>
            <family val="2"/>
          </rPr>
          <t>Estimated costs per trip for visa, vaccinations, taxes, miscellaneous as per SDC regulations.</t>
        </r>
      </text>
    </comment>
    <comment ref="C28" authorId="0">
      <text>
        <r>
          <rPr>
            <sz val="8"/>
            <rFont val="Tahoma"/>
            <family val="2"/>
          </rPr>
          <t>Agreed upon advisory services by LO must be performed by permanent staff of the contractor (consultants see Part 3 b).</t>
        </r>
      </text>
    </comment>
    <comment ref="C42" authorId="0">
      <text>
        <r>
          <rPr>
            <sz val="8"/>
            <rFont val="Tahoma"/>
            <family val="2"/>
          </rPr>
          <t>Please click on</t>
        </r>
        <r>
          <rPr>
            <sz val="8"/>
            <color indexed="12"/>
            <rFont val="Tahoma"/>
            <family val="2"/>
          </rPr>
          <t xml:space="preserve"> "Travel"</t>
        </r>
        <r>
          <rPr>
            <sz val="8"/>
            <rFont val="Tahoma"/>
            <family val="2"/>
          </rPr>
          <t xml:space="preserve"> for more information.</t>
        </r>
      </text>
    </comment>
    <comment ref="C26" authorId="0">
      <text>
        <r>
          <rPr>
            <sz val="8"/>
            <rFont val="Tahoma"/>
            <family val="2"/>
          </rPr>
          <t>Agreed upon advisory services by LO must be performed by permanent staff of the contractor (consultants see Part 3 b).</t>
        </r>
      </text>
    </comment>
    <comment ref="C27" authorId="0">
      <text>
        <r>
          <rPr>
            <sz val="8"/>
            <rFont val="Tahoma"/>
            <family val="2"/>
          </rPr>
          <t>Agreed upon advisory services by LO must be performed by permanent staff of the contractor (consultants see Part 3 b).</t>
        </r>
      </text>
    </comment>
  </commentList>
</comments>
</file>

<file path=xl/comments5.xml><?xml version="1.0" encoding="utf-8"?>
<comments xmlns="http://schemas.openxmlformats.org/spreadsheetml/2006/main">
  <authors>
    <author>Sirin Engin</author>
  </authors>
  <commentList>
    <comment ref="C16" authorId="0">
      <text>
        <r>
          <rPr>
            <sz val="8"/>
            <rFont val="Tahoma"/>
            <family val="2"/>
          </rPr>
          <t>Covers fees and expenses of long-term staff assigned by the contractor to the project based on agreed upon ToR.</t>
        </r>
      </text>
    </comment>
    <comment ref="C18" authorId="0">
      <text>
        <r>
          <rPr>
            <sz val="8"/>
            <rFont val="Tahoma"/>
            <family val="2"/>
          </rPr>
          <t>All fees payable are deemed to cover: 
- salaries, including all employee social charges
- general and administrative overheads
- general backstopping by HQ
- risks and profit
- leave allowances
- overseas inducement.</t>
        </r>
      </text>
    </comment>
    <comment ref="C19" authorId="0">
      <text>
        <r>
          <rPr>
            <sz val="8"/>
            <rFont val="Tahoma"/>
            <family val="2"/>
          </rPr>
          <t>The position and function of the persons proposed must be defined in the technical part of the offer and specified in ToR.</t>
        </r>
      </text>
    </comment>
    <comment ref="C20" authorId="0">
      <text>
        <r>
          <rPr>
            <sz val="8"/>
            <rFont val="Tahoma"/>
            <family val="2"/>
          </rPr>
          <t>For all positions, monthly rates include compensation for holidays; a 100% annual assignment corresponds to a max. of 10.5 months to be remunerated.</t>
        </r>
      </text>
    </comment>
    <comment ref="C31" authorId="0">
      <text>
        <r>
          <rPr>
            <sz val="8"/>
            <rFont val="Tahoma"/>
            <family val="2"/>
          </rPr>
          <t>Expenses of expatriate staff and their accompanying family.</t>
        </r>
      </text>
    </comment>
    <comment ref="C33" authorId="0">
      <text>
        <r>
          <rPr>
            <sz val="8"/>
            <rFont val="Tahoma"/>
            <family val="2"/>
          </rPr>
          <t>Experts and their accompanying family, one-way, business class.</t>
        </r>
      </text>
    </comment>
    <comment ref="C36" authorId="0">
      <text>
        <r>
          <rPr>
            <sz val="8"/>
            <rFont val="Tahoma"/>
            <family val="2"/>
          </rPr>
          <t>Experts and their accompanying family: 1 return flight per year, eco-class.</t>
        </r>
      </text>
    </comment>
    <comment ref="C42" authorId="0">
      <text>
        <r>
          <rPr>
            <sz val="8"/>
            <rFont val="Tahoma"/>
            <family val="2"/>
          </rPr>
          <t>at cost</t>
        </r>
      </text>
    </comment>
    <comment ref="C43" authorId="0">
      <text>
        <r>
          <rPr>
            <sz val="8"/>
            <rFont val="Tahoma"/>
            <family val="2"/>
          </rPr>
          <t>at cost</t>
        </r>
      </text>
    </comment>
    <comment ref="C24" authorId="0">
      <text>
        <r>
          <rPr>
            <sz val="8"/>
            <rFont val="Tahoma"/>
            <family val="2"/>
          </rPr>
          <t>For all positions, monthly rates include compensation for holidays; a 100% annual assignment corresponds to a max. of 10.5 months to be remunerated.</t>
        </r>
      </text>
    </comment>
  </commentList>
</comments>
</file>

<file path=xl/comments6.xml><?xml version="1.0" encoding="utf-8"?>
<comments xmlns="http://schemas.openxmlformats.org/spreadsheetml/2006/main">
  <authors>
    <author>Sirin Engin</author>
  </authors>
  <commentList>
    <comment ref="C14" authorId="0">
      <text>
        <r>
          <rPr>
            <sz val="8"/>
            <rFont val="Tahoma"/>
            <family val="2"/>
          </rPr>
          <t>Covers fees and expenses of short term consultants to be  assigned for services to the Project team based on agreed ToR for the positions foreseen and as included in the offer for services.
For each mission specific ToR have to be prepared by the Project Management and the corresponding budget (fees and expenses) specified.</t>
        </r>
      </text>
    </comment>
    <comment ref="C16" authorId="0">
      <text>
        <r>
          <rPr>
            <sz val="8"/>
            <rFont val="Tahoma"/>
            <family val="2"/>
          </rPr>
          <t>All fees payable must be in conformity with the legal status of the consultants (individual consultant or staff of a consultancy firm). Proposed fees will be checked against the range of fees applied by SDC for respective service profiles and qualifications in Switzerland and in the country of project implementation respectively.</t>
        </r>
      </text>
    </comment>
    <comment ref="C18" authorId="0">
      <text>
        <r>
          <rPr>
            <sz val="8"/>
            <rFont val="Tahoma"/>
            <family val="2"/>
          </rPr>
          <t>Names of key consultants have to be specified in the offer; otherwise the general ToR must specify the nature and qualifications of the proposed positions.</t>
        </r>
      </text>
    </comment>
    <comment ref="C26" authorId="0">
      <text>
        <r>
          <rPr>
            <sz val="8"/>
            <rFont val="Tahoma"/>
            <family val="2"/>
          </rPr>
          <t>Reimbursable costs will be paid at cost only and in compliance with the specific regulations of SDC.</t>
        </r>
      </text>
    </comment>
    <comment ref="C30" authorId="0">
      <text>
        <r>
          <rPr>
            <sz val="8"/>
            <rFont val="Tahoma"/>
            <family val="2"/>
          </rPr>
          <t xml:space="preserve">Please click on </t>
        </r>
        <r>
          <rPr>
            <sz val="8"/>
            <color indexed="12"/>
            <rFont val="Tahoma"/>
            <family val="2"/>
          </rPr>
          <t>"Travel"</t>
        </r>
        <r>
          <rPr>
            <sz val="8"/>
            <rFont val="Tahoma"/>
            <family val="2"/>
          </rPr>
          <t xml:space="preserve"> for more information.</t>
        </r>
      </text>
    </comment>
    <comment ref="C38" authorId="0">
      <text>
        <r>
          <rPr>
            <sz val="8"/>
            <rFont val="Tahoma"/>
            <family val="2"/>
          </rPr>
          <t xml:space="preserve">Estimated costs per trip for visa, vaccinations, taxes, miscellaneous as per SDC regulations.
</t>
        </r>
      </text>
    </comment>
  </commentList>
</comments>
</file>

<file path=xl/comments7.xml><?xml version="1.0" encoding="utf-8"?>
<comments xmlns="http://schemas.openxmlformats.org/spreadsheetml/2006/main">
  <authors>
    <author>Sirin Engin</author>
  </authors>
  <commentList>
    <comment ref="C14" authorId="0">
      <text>
        <r>
          <rPr>
            <sz val="8"/>
            <rFont val="Tahoma"/>
            <family val="2"/>
          </rPr>
          <t>Covers all costs related to the staffing, operation and maintenance of the Project Implementation Unit (PIU) as proposed in the project document and agreed upon with the partner institution.</t>
        </r>
      </text>
    </comment>
    <comment ref="C16" authorId="0">
      <text>
        <r>
          <rPr>
            <sz val="8"/>
            <rFont val="Tahoma"/>
            <family val="2"/>
          </rPr>
          <t>The price/unit includes salaries, social costs (gross salary) and allowances of any kind.</t>
        </r>
      </text>
    </comment>
    <comment ref="C24" authorId="0">
      <text>
        <r>
          <rPr>
            <sz val="8"/>
            <rFont val="Tahoma"/>
            <family val="2"/>
          </rPr>
          <t>Reimbursable costs will be paid at cost only and in compliance with the specific regulations of SDC.</t>
        </r>
      </text>
    </comment>
    <comment ref="C45" authorId="0">
      <text>
        <r>
          <rPr>
            <sz val="8"/>
            <rFont val="Tahoma"/>
            <family val="2"/>
          </rPr>
          <t>at cost</t>
        </r>
      </text>
    </comment>
    <comment ref="C46" authorId="0">
      <text>
        <r>
          <rPr>
            <sz val="8"/>
            <rFont val="Tahoma"/>
            <family val="2"/>
          </rPr>
          <t>at cost</t>
        </r>
      </text>
    </comment>
    <comment ref="C47" authorId="0">
      <text>
        <r>
          <rPr>
            <sz val="8"/>
            <rFont val="Tahoma"/>
            <family val="2"/>
          </rPr>
          <t>at cost</t>
        </r>
      </text>
    </comment>
    <comment ref="C28" authorId="0">
      <text>
        <r>
          <rPr>
            <sz val="8"/>
            <rFont val="Tahoma"/>
            <family val="2"/>
          </rPr>
          <t xml:space="preserve">Please click on </t>
        </r>
        <r>
          <rPr>
            <sz val="8"/>
            <color indexed="12"/>
            <rFont val="Tahoma"/>
            <family val="2"/>
          </rPr>
          <t>"Travel"</t>
        </r>
        <r>
          <rPr>
            <sz val="8"/>
            <rFont val="Tahoma"/>
            <family val="2"/>
          </rPr>
          <t xml:space="preserve"> for more information.</t>
        </r>
      </text>
    </comment>
    <comment ref="C51" authorId="0">
      <text>
        <r>
          <rPr>
            <sz val="8"/>
            <rFont val="Tahoma"/>
            <family val="2"/>
          </rPr>
          <t>at cost</t>
        </r>
      </text>
    </comment>
  </commentList>
</comments>
</file>

<file path=xl/comments8.xml><?xml version="1.0" encoding="utf-8"?>
<comments xmlns="http://schemas.openxmlformats.org/spreadsheetml/2006/main">
  <authors>
    <author>Sirin Engin</author>
  </authors>
  <commentList>
    <comment ref="C14" authorId="0">
      <text>
        <r>
          <rPr>
            <sz val="8"/>
            <rFont val="Tahoma"/>
            <family val="2"/>
          </rPr>
          <t>Cover the costs of activities of the project as described in the project document logframe.</t>
        </r>
      </text>
    </comment>
  </commentList>
</comments>
</file>

<file path=xl/sharedStrings.xml><?xml version="1.0" encoding="utf-8"?>
<sst xmlns="http://schemas.openxmlformats.org/spreadsheetml/2006/main" count="700" uniqueCount="299">
  <si>
    <t>Mandate Agreement for Project Implementation</t>
  </si>
  <si>
    <t xml:space="preserve">Financial statement for Mandate Agreement for Project Implementation </t>
  </si>
  <si>
    <t>Mandate Agreement for Project Implementation: Offer Form</t>
  </si>
  <si>
    <t>Ref. DMS:</t>
  </si>
  <si>
    <t>Swiss Agency for Development and Cooperation (SDC)</t>
  </si>
  <si>
    <t>Ref. of Mandate</t>
  </si>
  <si>
    <t>SDC employee</t>
  </si>
  <si>
    <t>Name/Company [Contractor]</t>
  </si>
  <si>
    <t>Intended duration of mandate:</t>
  </si>
  <si>
    <t>CH-3003 Bern</t>
  </si>
  <si>
    <t>from:</t>
  </si>
  <si>
    <t>to:</t>
  </si>
  <si>
    <t>Total</t>
  </si>
  <si>
    <t>EXPLANATION</t>
  </si>
  <si>
    <t>Code</t>
  </si>
  <si>
    <t>Function/ Designation</t>
  </si>
  <si>
    <t>Price/ Unit</t>
  </si>
  <si>
    <t>Unit</t>
  </si>
  <si>
    <t>Quantity</t>
  </si>
  <si>
    <t>Costs</t>
  </si>
  <si>
    <t>PART 1:</t>
  </si>
  <si>
    <t>fees of staff at HQ assigned to the Project and/or taking on tasks of a general nature and/or managing the Project in HQ</t>
  </si>
  <si>
    <t>HQ staff of Contractor (approved function in project)</t>
  </si>
  <si>
    <t>Name</t>
  </si>
  <si>
    <t>Ref ToR in ProDoc</t>
  </si>
  <si>
    <t xml:space="preserve">Backstopping / Management  </t>
  </si>
  <si>
    <t>work at headquarter (HQ)</t>
  </si>
  <si>
    <t>Project Steering (or equivalent)</t>
  </si>
  <si>
    <t>indicate name</t>
  </si>
  <si>
    <t>provide reference</t>
  </si>
  <si>
    <t>hour(s)</t>
  </si>
  <si>
    <t>visit abroad</t>
  </si>
  <si>
    <t>insert rows as required</t>
  </si>
  <si>
    <t>day(s)</t>
  </si>
  <si>
    <t>work at headquarter</t>
  </si>
  <si>
    <t>Project management</t>
  </si>
  <si>
    <t>work abroad: visit or expertise</t>
  </si>
  <si>
    <t>Backstopping Technical</t>
  </si>
  <si>
    <t>by HQ own staff</t>
  </si>
  <si>
    <t>Senior Advisor</t>
  </si>
  <si>
    <t>Junior Advisor</t>
  </si>
  <si>
    <t>Administrative support staff:</t>
  </si>
  <si>
    <t>fund management</t>
  </si>
  <si>
    <t>Accountant HQ</t>
  </si>
  <si>
    <t>procurements</t>
  </si>
  <si>
    <t>Logistics  / Procurement HQ</t>
  </si>
  <si>
    <t>mandate-specific</t>
  </si>
  <si>
    <t>Fees HQ staff of Contractor</t>
  </si>
  <si>
    <t>(SAP-Number: 363 200 2100)</t>
  </si>
  <si>
    <t>Reimbursable costs HQ staff</t>
  </si>
  <si>
    <t>Type</t>
  </si>
  <si>
    <t xml:space="preserve">related to the position of </t>
  </si>
  <si>
    <t>Travel</t>
  </si>
  <si>
    <t>Project steering</t>
  </si>
  <si>
    <t>trip</t>
  </si>
  <si>
    <t>Sub-total</t>
  </si>
  <si>
    <t>Accommodation</t>
  </si>
  <si>
    <t>day</t>
  </si>
  <si>
    <t>Other reimbursables</t>
  </si>
  <si>
    <t>indicate item</t>
  </si>
  <si>
    <t>TOTAL PART 1</t>
  </si>
  <si>
    <t>agreed project related services only</t>
  </si>
  <si>
    <t xml:space="preserve">PART 2: </t>
  </si>
  <si>
    <t>Local Office [LO] of Contractor</t>
  </si>
  <si>
    <t>Local office staff of contractor (approved function in project)</t>
  </si>
  <si>
    <t xml:space="preserve">Backstopping / Management </t>
  </si>
  <si>
    <t>Fees local office staff of contractor</t>
  </si>
  <si>
    <t>Reimbursable costs</t>
  </si>
  <si>
    <t>type of expenses</t>
  </si>
  <si>
    <t>other reimbursables</t>
  </si>
  <si>
    <t>item</t>
  </si>
  <si>
    <t>TOTAL PART 2</t>
  </si>
  <si>
    <t>Local Office (LO) of Contractor</t>
  </si>
  <si>
    <t>agreed project related services</t>
  </si>
  <si>
    <t>PART 3</t>
  </si>
  <si>
    <t>Project Implementation</t>
  </si>
  <si>
    <t xml:space="preserve">PART 3a: </t>
  </si>
  <si>
    <t xml:space="preserve"> </t>
  </si>
  <si>
    <t>Professionals (expat and national)</t>
  </si>
  <si>
    <t>approved function in Project</t>
  </si>
  <si>
    <t>month</t>
  </si>
  <si>
    <t>insert additional rows as required</t>
  </si>
  <si>
    <t>Fees Professionals (expat and national)</t>
  </si>
  <si>
    <t>(SAP-Number: 363 200 2200)</t>
  </si>
  <si>
    <t>Travel expenses of resident expatriates and dependants (effective costs)</t>
  </si>
  <si>
    <t>fees of consultant and/or international consultants</t>
  </si>
  <si>
    <t>Transfer flights (start/ end of assignment)</t>
  </si>
  <si>
    <t>adult</t>
  </si>
  <si>
    <t>child</t>
  </si>
  <si>
    <t>preparation finalisation at HQ (hour)</t>
  </si>
  <si>
    <t>Transfer of luggage (start/end of assignment)</t>
  </si>
  <si>
    <t>kg</t>
  </si>
  <si>
    <t>on mission abroad (day)</t>
  </si>
  <si>
    <t>Additional travel costs</t>
  </si>
  <si>
    <t>Travel expenses of resident expatriates and dependants</t>
  </si>
  <si>
    <t>Housing allowance</t>
  </si>
  <si>
    <t>Schooling fees</t>
  </si>
  <si>
    <t>year</t>
  </si>
  <si>
    <t>Expenses of foreign residence</t>
  </si>
  <si>
    <t>TOTAL PART 3a</t>
  </si>
  <si>
    <t xml:space="preserve">PART 3b: </t>
  </si>
  <si>
    <t>Name/function</t>
  </si>
  <si>
    <t>10.5 working-months/year</t>
  </si>
  <si>
    <t>Consultant 1</t>
  </si>
  <si>
    <t>Consultant 2</t>
  </si>
  <si>
    <t>Consultant n</t>
  </si>
  <si>
    <t>TOTAL PART 3b</t>
  </si>
  <si>
    <t xml:space="preserve">PART 3c: </t>
  </si>
  <si>
    <t>Local support</t>
  </si>
  <si>
    <t>3.6</t>
  </si>
  <si>
    <t>Remuneration of national support staff (effective costs)</t>
  </si>
  <si>
    <t>Secretaries</t>
  </si>
  <si>
    <t>Drivers</t>
  </si>
  <si>
    <t>Peons</t>
  </si>
  <si>
    <t xml:space="preserve">Remuneration of national support staff </t>
  </si>
  <si>
    <t>3.7</t>
  </si>
  <si>
    <t xml:space="preserve">Reimbursable costs </t>
  </si>
  <si>
    <t>function</t>
  </si>
  <si>
    <t>staff 1</t>
  </si>
  <si>
    <t>staff 2</t>
  </si>
  <si>
    <t>staff n</t>
  </si>
  <si>
    <t>3.8</t>
  </si>
  <si>
    <t>Purchase of equipment for Project Implementation Unit - PIU (effective costs)</t>
  </si>
  <si>
    <t>Project vehicles</t>
  </si>
  <si>
    <t>piece</t>
  </si>
  <si>
    <t>Office equipment</t>
  </si>
  <si>
    <t>pieces</t>
  </si>
  <si>
    <t>Other material</t>
  </si>
  <si>
    <t>at cost</t>
  </si>
  <si>
    <t>Total Purchase of equipment for PIU</t>
  </si>
  <si>
    <t>(SAP-Number: 363 200 2300)</t>
  </si>
  <si>
    <t>3.9</t>
  </si>
  <si>
    <t>Operating costs PIU (effective costs)</t>
  </si>
  <si>
    <t>Office rent</t>
  </si>
  <si>
    <t>Running costs office</t>
  </si>
  <si>
    <t>Office material</t>
  </si>
  <si>
    <t>Running costs vehicles</t>
  </si>
  <si>
    <t>km</t>
  </si>
  <si>
    <t>lump sum, project related costs</t>
  </si>
  <si>
    <t>rail ticket, 2nd class, half-fare</t>
  </si>
  <si>
    <t xml:space="preserve">Total operating costs PIU </t>
  </si>
  <si>
    <t>(SAP-Number: 363 200 2400)</t>
  </si>
  <si>
    <t>working day in Bern</t>
  </si>
  <si>
    <t>if not paid in lump sum</t>
  </si>
  <si>
    <t>TOTAL Part 3c -  Local support</t>
  </si>
  <si>
    <t>PART 4</t>
  </si>
  <si>
    <t>Administrated project funds</t>
  </si>
  <si>
    <t>Structure as per operational needs of the project</t>
  </si>
  <si>
    <t xml:space="preserve">salaries and costs </t>
  </si>
  <si>
    <t>the price/unit includes salaries,</t>
  </si>
  <si>
    <t>social costs and allowances of any</t>
  </si>
  <si>
    <t>kind.</t>
  </si>
  <si>
    <t>Administrated Project funds</t>
  </si>
  <si>
    <t>(SAP-Number: 363 200 2500)</t>
  </si>
  <si>
    <t>SUM 2.1 + 2.2 + 2.3</t>
  </si>
  <si>
    <t>TOTAL Part 4 - Administrated project funds</t>
  </si>
  <si>
    <t>SUM PART 1 + PART 2</t>
  </si>
  <si>
    <t>GRAND TOTAL</t>
  </si>
  <si>
    <t>Minimal Standard</t>
  </si>
  <si>
    <t>Name/Company:</t>
  </si>
  <si>
    <t>Period of the financial statement:</t>
  </si>
  <si>
    <t>in CHF</t>
  </si>
  <si>
    <t>Budget 
Phase</t>
  </si>
  <si>
    <t>Budget 
actual period</t>
  </si>
  <si>
    <t>Costs
actual period</t>
  </si>
  <si>
    <t>Cost phase
 per actual date</t>
  </si>
  <si>
    <t>Balance  phase 
per actual date</t>
  </si>
  <si>
    <t>TOTAL Part 1</t>
  </si>
  <si>
    <t>TOTAL Part 2</t>
  </si>
  <si>
    <t>TOTAL Part 3a</t>
  </si>
  <si>
    <t>TOTAL Part 3b</t>
  </si>
  <si>
    <t>TOTAL Part 3c</t>
  </si>
  <si>
    <t>TOTAL Part 4</t>
  </si>
  <si>
    <t>TOTAL Part 3 - Project Implementation Unit (PIU)</t>
  </si>
  <si>
    <t>Type of expenses</t>
  </si>
  <si>
    <t>Long-term experts</t>
  </si>
  <si>
    <t>Other costs of resident expatriates (effective costs)</t>
  </si>
  <si>
    <r>
      <t xml:space="preserve">Short-term experts </t>
    </r>
    <r>
      <rPr>
        <b/>
        <sz val="12"/>
        <rFont val="Helv"/>
        <family val="0"/>
      </rPr>
      <t xml:space="preserve">(Consultants) </t>
    </r>
  </si>
  <si>
    <t>Services Headquarters [HQ]        [short-term]</t>
  </si>
  <si>
    <t>Services Headquarters</t>
  </si>
  <si>
    <t>Reimbursable costs HQ staff    Travel, accommodation and other</t>
  </si>
  <si>
    <t>International and national short-term experts (approved function in project)</t>
  </si>
  <si>
    <t>Fees international and national short-term experts</t>
  </si>
  <si>
    <t>Short-term experts</t>
  </si>
  <si>
    <t>Reimbursable costs           Travel, accommodation and other</t>
  </si>
  <si>
    <t>PART 1</t>
  </si>
  <si>
    <t>PART 2</t>
  </si>
  <si>
    <t xml:space="preserve">PART 3a </t>
  </si>
  <si>
    <t>PART 3b</t>
  </si>
  <si>
    <t>PART 3c</t>
  </si>
  <si>
    <t>Training national support staff</t>
  </si>
  <si>
    <t>Planning of SDC expenditures per year</t>
  </si>
  <si>
    <t>Services Headquarters [HQ]</t>
  </si>
  <si>
    <t>Local Office of Contractor</t>
  </si>
  <si>
    <t>Short-term experts (consultants)</t>
  </si>
  <si>
    <t>Reimbursable costs    Travel, accommodation and other</t>
  </si>
  <si>
    <t>Balance phase per actual date in %</t>
  </si>
  <si>
    <t>Date:</t>
  </si>
  <si>
    <t>Freiburgstrasse 130</t>
  </si>
  <si>
    <t>Home leave - flights</t>
  </si>
  <si>
    <t>Travel, accommodation and other</t>
  </si>
  <si>
    <t>one-way, business class</t>
  </si>
  <si>
    <t>actual costs (e.g. hotel supplement) on submission of receipts</t>
  </si>
  <si>
    <t>(in line with other documents like log frame, etc.)</t>
  </si>
  <si>
    <t>Balance 
actual period</t>
  </si>
  <si>
    <t xml:space="preserve">Short-term experts (Consultants) </t>
  </si>
  <si>
    <t>Project Implementation Unit (PIU)</t>
  </si>
  <si>
    <t>Transfer of funds SDC</t>
  </si>
  <si>
    <t>Amount:</t>
  </si>
  <si>
    <t>expenditures for this period:</t>
  </si>
  <si>
    <t>Balance of funds as per</t>
  </si>
  <si>
    <t>Signature:</t>
  </si>
  <si>
    <t>payments received:</t>
  </si>
  <si>
    <t>Please fill in only the blue  fields.</t>
  </si>
  <si>
    <t>Total funds</t>
  </si>
  <si>
    <r>
      <t>How to fill in the Budget-template</t>
    </r>
    <r>
      <rPr>
        <b/>
        <i/>
        <u val="single"/>
        <sz val="11"/>
        <rFont val="Arial"/>
        <family val="2"/>
      </rPr>
      <t xml:space="preserve"> </t>
    </r>
    <r>
      <rPr>
        <b/>
        <u val="single"/>
        <sz val="11"/>
        <rFont val="Arial"/>
        <family val="2"/>
      </rPr>
      <t>of Mandates for Project Implementation</t>
    </r>
    <r>
      <rPr>
        <b/>
        <i/>
        <u val="single"/>
        <sz val="11"/>
        <rFont val="Arial"/>
        <family val="2"/>
      </rPr>
      <t xml:space="preserve"> respecting SOR</t>
    </r>
    <r>
      <rPr>
        <b/>
        <u val="single"/>
        <sz val="11"/>
        <rFont val="Arial"/>
        <family val="2"/>
      </rPr>
      <t xml:space="preserve"> (</t>
    </r>
    <r>
      <rPr>
        <b/>
        <i/>
        <u val="single"/>
        <sz val="11"/>
        <color indexed="48"/>
        <rFont val="Arial"/>
        <family val="2"/>
      </rPr>
      <t>S</t>
    </r>
    <r>
      <rPr>
        <i/>
        <u val="single"/>
        <sz val="11"/>
        <rFont val="Arial"/>
        <family val="2"/>
      </rPr>
      <t xml:space="preserve">ervice </t>
    </r>
    <r>
      <rPr>
        <b/>
        <i/>
        <u val="single"/>
        <sz val="11"/>
        <color indexed="48"/>
        <rFont val="Arial"/>
        <family val="2"/>
      </rPr>
      <t>O</t>
    </r>
    <r>
      <rPr>
        <i/>
        <u val="single"/>
        <sz val="11"/>
        <rFont val="Arial"/>
        <family val="2"/>
      </rPr>
      <t xml:space="preserve">riented </t>
    </r>
    <r>
      <rPr>
        <b/>
        <i/>
        <u val="single"/>
        <sz val="11"/>
        <color indexed="48"/>
        <rFont val="Arial"/>
        <family val="2"/>
      </rPr>
      <t>R</t>
    </r>
    <r>
      <rPr>
        <i/>
        <u val="single"/>
        <sz val="11"/>
        <rFont val="Arial"/>
        <family val="2"/>
      </rPr>
      <t xml:space="preserve">emuneration) </t>
    </r>
    <r>
      <rPr>
        <b/>
        <u val="single"/>
        <sz val="11"/>
        <rFont val="Arial"/>
        <family val="2"/>
      </rPr>
      <t>?</t>
    </r>
  </si>
  <si>
    <t>Please see also direct comments in the budget lines of the template</t>
  </si>
  <si>
    <t>Principle</t>
  </si>
  <si>
    <r>
      <t>Ø</t>
    </r>
    <r>
      <rPr>
        <sz val="7"/>
        <rFont val="Times New Roman"/>
        <family val="1"/>
      </rPr>
      <t xml:space="preserve">      </t>
    </r>
    <r>
      <rPr>
        <sz val="11"/>
        <rFont val="Arial"/>
        <family val="2"/>
      </rPr>
      <t>All functions/positions have to be defined in the technical part of the offer and need specific TOR’s which have to be submitted to SDC</t>
    </r>
  </si>
  <si>
    <t>Fees/Gross salaries</t>
  </si>
  <si>
    <r>
      <t>Ø</t>
    </r>
    <r>
      <rPr>
        <sz val="7"/>
        <rFont val="Times New Roman"/>
        <family val="1"/>
      </rPr>
      <t xml:space="preserve">      </t>
    </r>
    <r>
      <rPr>
        <sz val="11"/>
        <rFont val="Arial"/>
        <family val="2"/>
      </rPr>
      <t>Fees (</t>
    </r>
    <r>
      <rPr>
        <sz val="11"/>
        <color indexed="10"/>
        <rFont val="Arial"/>
        <family val="2"/>
      </rPr>
      <t>Pos. 1.1., 2.1, 3.1. and 3.4</t>
    </r>
    <r>
      <rPr>
        <sz val="11"/>
        <rFont val="Arial"/>
        <family val="2"/>
      </rPr>
      <t xml:space="preserve">) are calculated to include salary costs and social charges, general and administrative overheads and profit and risks </t>
    </r>
  </si>
  <si>
    <r>
      <t>Ø</t>
    </r>
    <r>
      <rPr>
        <sz val="7"/>
        <rFont val="Times New Roman"/>
        <family val="1"/>
      </rPr>
      <t xml:space="preserve">      </t>
    </r>
    <r>
      <rPr>
        <sz val="11"/>
        <rFont val="Arial"/>
        <family val="2"/>
      </rPr>
      <t>Fees Long-term Experts (</t>
    </r>
    <r>
      <rPr>
        <sz val="11"/>
        <color indexed="10"/>
        <rFont val="Arial"/>
        <family val="2"/>
      </rPr>
      <t>Pos. 3.1</t>
    </r>
    <r>
      <rPr>
        <sz val="11"/>
        <rFont val="Arial"/>
        <family val="2"/>
      </rPr>
      <t xml:space="preserve">.): Only 10.5 months are paid per year for a 100 % position (compensation for holidays are included in the fee). </t>
    </r>
  </si>
  <si>
    <t>Part-time positions have to be indicated and the fee calculated pro rata.</t>
  </si>
  <si>
    <r>
      <t>Ø</t>
    </r>
    <r>
      <rPr>
        <sz val="7"/>
        <rFont val="Times New Roman"/>
        <family val="1"/>
      </rPr>
      <t xml:space="preserve">      </t>
    </r>
    <r>
      <rPr>
        <sz val="11"/>
        <rFont val="Arial"/>
        <family val="2"/>
      </rPr>
      <t>Max. 8 hours per working day can be charged</t>
    </r>
  </si>
  <si>
    <r>
      <t>Ø</t>
    </r>
    <r>
      <rPr>
        <sz val="7"/>
        <rFont val="Times New Roman"/>
        <family val="1"/>
      </rPr>
      <t xml:space="preserve">      </t>
    </r>
    <r>
      <rPr>
        <sz val="11"/>
        <rFont val="Arial"/>
        <family val="2"/>
      </rPr>
      <t>Gross salary costs (</t>
    </r>
    <r>
      <rPr>
        <sz val="11"/>
        <color indexed="10"/>
        <rFont val="Arial"/>
        <family val="2"/>
      </rPr>
      <t>Pos. 3.6</t>
    </r>
    <r>
      <rPr>
        <sz val="11"/>
        <rFont val="Arial"/>
        <family val="2"/>
      </rPr>
      <t xml:space="preserve">.) for Local support: gross salaries (incl. social charges) are paid, 12 months per year. </t>
    </r>
  </si>
  <si>
    <t>Travel Costs</t>
  </si>
  <si>
    <r>
      <t>Ø</t>
    </r>
    <r>
      <rPr>
        <sz val="7"/>
        <rFont val="Times New Roman"/>
        <family val="1"/>
      </rPr>
      <t xml:space="preserve">      </t>
    </r>
    <r>
      <rPr>
        <sz val="11"/>
        <rFont val="Arial"/>
        <family val="2"/>
      </rPr>
      <t>Expatriates (</t>
    </r>
    <r>
      <rPr>
        <sz val="11"/>
        <color indexed="10"/>
        <rFont val="Arial"/>
        <family val="2"/>
      </rPr>
      <t>Pos. 3.2</t>
    </r>
    <r>
      <rPr>
        <sz val="11"/>
        <rFont val="Arial"/>
        <family val="2"/>
      </rPr>
      <t>)</t>
    </r>
  </si>
  <si>
    <r>
      <t>o</t>
    </r>
    <r>
      <rPr>
        <sz val="7"/>
        <rFont val="Times New Roman"/>
        <family val="1"/>
      </rPr>
      <t xml:space="preserve">        </t>
    </r>
    <r>
      <rPr>
        <sz val="11"/>
        <rFont val="Arial"/>
        <family val="2"/>
      </rPr>
      <t>Transfer flights at the beginning and the end of the assignment for all family members in business class, one-way</t>
    </r>
  </si>
  <si>
    <r>
      <t>o</t>
    </r>
    <r>
      <rPr>
        <sz val="7"/>
        <rFont val="Times New Roman"/>
        <family val="1"/>
      </rPr>
      <t xml:space="preserve">        </t>
    </r>
    <r>
      <rPr>
        <sz val="11"/>
        <rFont val="Arial"/>
        <family val="2"/>
      </rPr>
      <t>Home leave flights once per year for all family members in economy class</t>
    </r>
  </si>
  <si>
    <t>Administrated Project Funds</t>
  </si>
  <si>
    <r>
      <t>Ø</t>
    </r>
    <r>
      <rPr>
        <sz val="7"/>
        <rFont val="Times New Roman"/>
        <family val="1"/>
      </rPr>
      <t xml:space="preserve">      </t>
    </r>
    <r>
      <rPr>
        <sz val="11"/>
        <rFont val="Arial"/>
        <family val="2"/>
      </rPr>
      <t>These funds cover the costs for the project activities; the structure of the lines should be clearly linked to the logframe as described in the Project Document.</t>
    </r>
  </si>
  <si>
    <r>
      <t xml:space="preserve">Costs </t>
    </r>
    <r>
      <rPr>
        <b/>
        <u val="single"/>
        <sz val="11"/>
        <rFont val="Arial"/>
        <family val="2"/>
      </rPr>
      <t xml:space="preserve">not </t>
    </r>
    <r>
      <rPr>
        <u val="single"/>
        <sz val="11"/>
        <rFont val="Arial"/>
        <family val="2"/>
      </rPr>
      <t>to be charged to SDC</t>
    </r>
  </si>
  <si>
    <t>The following costs (of the head office/the local office of the contractor*) can not be charged/invoiced to SDC as these are included in the general and administrative overhead of the fees:</t>
  </si>
  <si>
    <r>
      <t>Ø</t>
    </r>
    <r>
      <rPr>
        <sz val="7"/>
        <rFont val="Times New Roman"/>
        <family val="1"/>
      </rPr>
      <t xml:space="preserve">      </t>
    </r>
    <r>
      <rPr>
        <sz val="11"/>
        <rFont val="Arial"/>
        <family val="2"/>
      </rPr>
      <t xml:space="preserve">Administrative costs of the implementing organisation (e.g. management, accounting, audit**, representation, general admin. Costs, </t>
    </r>
  </si>
  <si>
    <t>IT, office rent and maintenance, training, duties, taxes, insurance, risk cover, etc.)</t>
  </si>
  <si>
    <r>
      <t>Ø</t>
    </r>
    <r>
      <rPr>
        <sz val="7"/>
        <rFont val="Times New Roman"/>
        <family val="1"/>
      </rPr>
      <t xml:space="preserve">      </t>
    </r>
    <r>
      <rPr>
        <sz val="11"/>
        <rFont val="Arial"/>
        <family val="2"/>
      </rPr>
      <t xml:space="preserve">Project or service accessory costs (e.g. Acquisition, general support tasks, support of project personnel, administrative running of the project </t>
    </r>
  </si>
  <si>
    <t>such as contracts, procurement, correspondence; business operations with the SDC such as meetings, reporting, travel expense in Switzerland)</t>
  </si>
  <si>
    <t>*</t>
  </si>
  <si>
    <t>Not meant here is the local project office</t>
  </si>
  <si>
    <t>**</t>
  </si>
  <si>
    <t xml:space="preserve">The audit of the project implementation unit can be charged (see budget position 3.9) </t>
  </si>
  <si>
    <t>Year 1</t>
  </si>
  <si>
    <t>Year 2</t>
  </si>
  <si>
    <t>Year 3</t>
  </si>
  <si>
    <t>Year 4</t>
  </si>
  <si>
    <t>Year</t>
  </si>
  <si>
    <t>Partial Action 1</t>
  </si>
  <si>
    <t>Partial Action 2</t>
  </si>
  <si>
    <t>Partial Action 3</t>
  </si>
  <si>
    <t>Partial Action 4</t>
  </si>
  <si>
    <t>Partial Action 5</t>
  </si>
  <si>
    <r>
      <t>Ø</t>
    </r>
    <r>
      <rPr>
        <sz val="7"/>
        <rFont val="Times New Roman"/>
        <family val="1"/>
      </rPr>
      <t xml:space="preserve">      </t>
    </r>
    <r>
      <rPr>
        <sz val="11"/>
        <rFont val="Arial"/>
        <family val="2"/>
      </rPr>
      <t>Within a local MPI the part one (Services Headquarters) does not have to be filled in</t>
    </r>
  </si>
  <si>
    <t>Note:</t>
  </si>
  <si>
    <t>If you insert new rows, please copy the formula from a previous row by simply using the function copy/ paste (marking the whole row)</t>
  </si>
  <si>
    <t>United Nations Development Programme</t>
  </si>
  <si>
    <t>Mihaela Stojkoska Burwitz</t>
  </si>
  <si>
    <t>Toni Popovski</t>
  </si>
  <si>
    <t>Ilmiasan Dauti</t>
  </si>
  <si>
    <t>Sonja Stefanovska-Trajanoska</t>
  </si>
  <si>
    <t>Slavco Dodevski</t>
  </si>
  <si>
    <t>Sandra Ismanovski</t>
  </si>
  <si>
    <t>Program Operatipons Support (7%)</t>
  </si>
  <si>
    <t>Gender expert- national</t>
  </si>
  <si>
    <t>Inter Ethnic expert-national</t>
  </si>
  <si>
    <t xml:space="preserve">Service Provider: Organization/Company for graphic and audio and video products, photo and video capturing of the process </t>
  </si>
  <si>
    <t>Subcontract for service/facilities for meetings</t>
  </si>
  <si>
    <t>Materials for events (copying/printing)</t>
  </si>
  <si>
    <t>Sequence 2</t>
  </si>
  <si>
    <t>Sequence 1</t>
  </si>
  <si>
    <t>Materials for events</t>
  </si>
  <si>
    <t>Subcontract with AFO (10 advisors, implementation of screening exercise inputs for CD  program and delivery of training to the initial cluster of 6-8 municipalities</t>
  </si>
  <si>
    <t>Materials for event</t>
  </si>
  <si>
    <t>Induction training (5 days) for AFO advisors (17 people)</t>
  </si>
  <si>
    <t>Service Provider: Event logistics (launching and final event + 2 promo events)</t>
  </si>
  <si>
    <t>Event logistics 2 consultation events (eligibility criteria design)</t>
  </si>
  <si>
    <t xml:space="preserve">International expert for PFM standards </t>
  </si>
  <si>
    <t>International expert for Innovation in Governance</t>
  </si>
  <si>
    <t>Other/Miscelaneous</t>
  </si>
  <si>
    <t>Translation (all 3 sequences)</t>
  </si>
  <si>
    <t>Sequence 3-Participatory assessment of the needs and definition of the support measures</t>
  </si>
  <si>
    <t>Service Provider: Organization/Company for design of project website and concept design for e-knowledge platform</t>
  </si>
  <si>
    <t>Cross cutting topics</t>
  </si>
  <si>
    <t>Inter-Ethnic Cooperation Assessment</t>
  </si>
  <si>
    <t>Subcontract -event training provider-logistics</t>
  </si>
  <si>
    <t>Transparency and Accountability/Citizen Participation Specialist (40%)</t>
  </si>
  <si>
    <t>days</t>
  </si>
  <si>
    <t>Gender Assessment</t>
  </si>
  <si>
    <t>Program Quality Assurance (Head of Team) 30%</t>
  </si>
  <si>
    <t>Capacity development and IMC specialist (60%)</t>
  </si>
  <si>
    <t>National Project Manager/Decentralization Specialist (100%)</t>
  </si>
  <si>
    <t>lump sum</t>
  </si>
  <si>
    <t xml:space="preserve">lump sum </t>
  </si>
  <si>
    <t xml:space="preserve">per event </t>
  </si>
  <si>
    <t>per meeting</t>
  </si>
  <si>
    <t>per event</t>
  </si>
  <si>
    <t>Annex 13</t>
  </si>
  <si>
    <t>to be recruited</t>
  </si>
  <si>
    <t>Communications Officer</t>
  </si>
  <si>
    <t>National Project Associate (50%)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</si>
</sst>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0"/>
    <numFmt numFmtId="173" formatCode="_ * #,##0_ ;_ * \-#,##0_ ;_ * &quot;-&quot;??_ ;_ @_ "/>
  </numFmts>
  <fonts count="104">
    <font>
      <sz val="10"/>
      <name val="Arial"/>
      <family val="0"/>
    </font>
    <font>
      <sz val="10"/>
      <color indexed="8"/>
      <name val="Arial"/>
      <family val="2"/>
    </font>
    <font>
      <u val="single"/>
      <sz val="10"/>
      <color indexed="12"/>
      <name val="Arial"/>
      <family val="2"/>
    </font>
    <font>
      <sz val="8"/>
      <name val="Arial"/>
      <family val="2"/>
    </font>
    <font>
      <b/>
      <sz val="12"/>
      <name val="Arial"/>
      <family val="2"/>
    </font>
    <font>
      <sz val="11"/>
      <name val="Helv"/>
      <family val="2"/>
    </font>
    <font>
      <sz val="12"/>
      <name val="Helv"/>
      <family val="2"/>
    </font>
    <font>
      <b/>
      <sz val="14"/>
      <name val="Helv"/>
      <family val="2"/>
    </font>
    <font>
      <b/>
      <sz val="11"/>
      <name val="Helv"/>
      <family val="2"/>
    </font>
    <font>
      <b/>
      <i/>
      <sz val="11"/>
      <color indexed="12"/>
      <name val="Helv"/>
      <family val="2"/>
    </font>
    <font>
      <b/>
      <sz val="12"/>
      <name val="Helv"/>
      <family val="2"/>
    </font>
    <font>
      <b/>
      <i/>
      <sz val="11"/>
      <name val="Helv"/>
      <family val="2"/>
    </font>
    <font>
      <b/>
      <sz val="16"/>
      <name val="Helv"/>
      <family val="2"/>
    </font>
    <font>
      <b/>
      <sz val="16"/>
      <color indexed="10"/>
      <name val="Helv"/>
      <family val="2"/>
    </font>
    <font>
      <sz val="11"/>
      <name val="Arial"/>
      <family val="2"/>
    </font>
    <font>
      <b/>
      <i/>
      <u val="single"/>
      <sz val="11"/>
      <color indexed="10"/>
      <name val="Helv"/>
      <family val="2"/>
    </font>
    <font>
      <b/>
      <i/>
      <u val="single"/>
      <sz val="11"/>
      <name val="Helv"/>
      <family val="2"/>
    </font>
    <font>
      <b/>
      <i/>
      <sz val="11"/>
      <color indexed="18"/>
      <name val="Helv"/>
      <family val="0"/>
    </font>
    <font>
      <i/>
      <sz val="11"/>
      <name val="Helv"/>
      <family val="2"/>
    </font>
    <font>
      <i/>
      <sz val="11"/>
      <color indexed="12"/>
      <name val="Helv"/>
      <family val="2"/>
    </font>
    <font>
      <sz val="11"/>
      <color indexed="18"/>
      <name val="Helv"/>
      <family val="0"/>
    </font>
    <font>
      <sz val="11"/>
      <color indexed="10"/>
      <name val="Helv"/>
      <family val="2"/>
    </font>
    <font>
      <i/>
      <sz val="11"/>
      <color indexed="18"/>
      <name val="Helv"/>
      <family val="0"/>
    </font>
    <font>
      <b/>
      <i/>
      <u val="single"/>
      <strike/>
      <sz val="11"/>
      <name val="Helv"/>
      <family val="2"/>
    </font>
    <font>
      <i/>
      <sz val="10"/>
      <name val="Arial"/>
      <family val="2"/>
    </font>
    <font>
      <i/>
      <sz val="10"/>
      <color indexed="10"/>
      <name val="Arial"/>
      <family val="2"/>
    </font>
    <font>
      <b/>
      <i/>
      <sz val="16"/>
      <name val="Helv"/>
      <family val="0"/>
    </font>
    <font>
      <b/>
      <i/>
      <sz val="12"/>
      <color indexed="18"/>
      <name val="Helv"/>
      <family val="0"/>
    </font>
    <font>
      <b/>
      <sz val="13"/>
      <name val="Helv"/>
      <family val="2"/>
    </font>
    <font>
      <b/>
      <sz val="10"/>
      <color indexed="12"/>
      <name val="Arial"/>
      <family val="2"/>
    </font>
    <font>
      <sz val="11"/>
      <name val="Wingdings 3"/>
      <family val="1"/>
    </font>
    <font>
      <b/>
      <i/>
      <sz val="11"/>
      <color indexed="10"/>
      <name val="Helv"/>
      <family val="2"/>
    </font>
    <font>
      <i/>
      <sz val="11"/>
      <color indexed="10"/>
      <name val="Helv"/>
      <family val="2"/>
    </font>
    <font>
      <b/>
      <sz val="15"/>
      <name val="Helv"/>
      <family val="2"/>
    </font>
    <font>
      <i/>
      <sz val="15"/>
      <name val="Helv"/>
      <family val="2"/>
    </font>
    <font>
      <sz val="12"/>
      <color indexed="12"/>
      <name val="Helv"/>
      <family val="0"/>
    </font>
    <font>
      <i/>
      <sz val="16"/>
      <name val="Helv"/>
      <family val="0"/>
    </font>
    <font>
      <u val="single"/>
      <sz val="11"/>
      <name val="Helv"/>
      <family val="2"/>
    </font>
    <font>
      <b/>
      <i/>
      <sz val="11"/>
      <color indexed="53"/>
      <name val="Helv"/>
      <family val="2"/>
    </font>
    <font>
      <strike/>
      <sz val="11"/>
      <name val="Helv"/>
      <family val="2"/>
    </font>
    <font>
      <i/>
      <u val="single"/>
      <sz val="11"/>
      <name val="Helv"/>
      <family val="2"/>
    </font>
    <font>
      <b/>
      <sz val="11"/>
      <color indexed="12"/>
      <name val="Helv"/>
      <family val="2"/>
    </font>
    <font>
      <sz val="16"/>
      <name val="Helv"/>
      <family val="2"/>
    </font>
    <font>
      <sz val="10"/>
      <name val="Helv"/>
      <family val="2"/>
    </font>
    <font>
      <sz val="18"/>
      <name val="Helv"/>
      <family val="2"/>
    </font>
    <font>
      <b/>
      <sz val="18"/>
      <name val="Helv"/>
      <family val="2"/>
    </font>
    <font>
      <b/>
      <u val="single"/>
      <sz val="14"/>
      <name val="Helv"/>
      <family val="2"/>
    </font>
    <font>
      <b/>
      <sz val="11"/>
      <color indexed="10"/>
      <name val="Helv"/>
      <family val="2"/>
    </font>
    <font>
      <b/>
      <sz val="11"/>
      <color indexed="18"/>
      <name val="Helv"/>
      <family val="2"/>
    </font>
    <font>
      <b/>
      <sz val="10"/>
      <name val="Arial"/>
      <family val="2"/>
    </font>
    <font>
      <b/>
      <sz val="11"/>
      <name val="Arial"/>
      <family val="2"/>
    </font>
    <font>
      <i/>
      <sz val="11"/>
      <name val="Arial"/>
      <family val="2"/>
    </font>
    <font>
      <sz val="8"/>
      <name val="Tahoma"/>
      <family val="2"/>
    </font>
    <font>
      <sz val="11"/>
      <color indexed="41"/>
      <name val="Helv"/>
      <family val="2"/>
    </font>
    <font>
      <sz val="8"/>
      <color indexed="12"/>
      <name val="Tahoma"/>
      <family val="2"/>
    </font>
    <font>
      <b/>
      <i/>
      <sz val="14"/>
      <color indexed="18"/>
      <name val="Helv"/>
      <family val="0"/>
    </font>
    <font>
      <b/>
      <sz val="14"/>
      <name val="Arial"/>
      <family val="2"/>
    </font>
    <font>
      <b/>
      <sz val="16"/>
      <name val="Arial"/>
      <family val="2"/>
    </font>
    <font>
      <b/>
      <sz val="16"/>
      <color indexed="12"/>
      <name val="Arial"/>
      <family val="2"/>
    </font>
    <font>
      <b/>
      <sz val="12"/>
      <color indexed="10"/>
      <name val="Arial"/>
      <family val="2"/>
    </font>
    <font>
      <b/>
      <u val="single"/>
      <sz val="11"/>
      <name val="Arial"/>
      <family val="2"/>
    </font>
    <font>
      <b/>
      <i/>
      <u val="single"/>
      <sz val="11"/>
      <name val="Arial"/>
      <family val="2"/>
    </font>
    <font>
      <b/>
      <i/>
      <u val="single"/>
      <sz val="11"/>
      <color indexed="48"/>
      <name val="Arial"/>
      <family val="2"/>
    </font>
    <font>
      <i/>
      <u val="single"/>
      <sz val="11"/>
      <name val="Arial"/>
      <family val="2"/>
    </font>
    <font>
      <u val="single"/>
      <sz val="11"/>
      <name val="Arial"/>
      <family val="2"/>
    </font>
    <font>
      <sz val="11"/>
      <name val="Wingdings"/>
      <family val="0"/>
    </font>
    <font>
      <sz val="7"/>
      <name val="Times New Roman"/>
      <family val="1"/>
    </font>
    <font>
      <sz val="11"/>
      <color indexed="10"/>
      <name val="Arial"/>
      <family val="2"/>
    </font>
    <font>
      <sz val="11"/>
      <name val="Courier New"/>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right/>
      <top style="medium"/>
      <bottom style="medium"/>
    </border>
    <border>
      <left/>
      <right style="thin"/>
      <top style="medium"/>
      <bottom style="medium"/>
    </border>
    <border>
      <left/>
      <right/>
      <top style="medium"/>
      <bottom/>
    </border>
    <border>
      <left/>
      <right/>
      <top/>
      <bottom style="thin"/>
    </border>
    <border>
      <left/>
      <right style="thin"/>
      <top style="thin"/>
      <bottom/>
    </border>
    <border>
      <left/>
      <right style="thin"/>
      <top/>
      <bottom/>
    </border>
    <border>
      <left/>
      <right/>
      <top style="thin"/>
      <bottom/>
    </border>
    <border>
      <left style="thin"/>
      <right/>
      <top style="thin"/>
      <bottom/>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medium"/>
    </border>
    <border>
      <left style="medium"/>
      <right/>
      <top style="medium"/>
      <bottom style="medium"/>
    </border>
    <border>
      <left/>
      <right style="double"/>
      <top style="double"/>
      <bottom style="double"/>
    </border>
    <border>
      <left style="double"/>
      <right/>
      <top style="double"/>
      <bottom style="double"/>
    </border>
    <border>
      <left/>
      <right/>
      <top style="double"/>
      <bottom style="double"/>
    </border>
    <border>
      <left style="thin"/>
      <right style="thin"/>
      <top style="thin"/>
      <bottom/>
    </border>
    <border>
      <left style="thin"/>
      <right style="thin"/>
      <top/>
      <bottom/>
    </border>
    <border>
      <left style="thin"/>
      <right style="thin"/>
      <top/>
      <bottom style="thin"/>
    </border>
    <border>
      <left style="thin"/>
      <right/>
      <top style="medium"/>
      <bottom style="medium"/>
    </border>
    <border>
      <left style="thin"/>
      <right style="thin"/>
      <top style="medium"/>
      <bottom style="medium"/>
    </border>
    <border>
      <left style="thin"/>
      <right style="medium"/>
      <top style="medium"/>
      <bottom style="medium"/>
    </border>
    <border>
      <left/>
      <right/>
      <top style="medium"/>
      <bottom style="double"/>
    </border>
    <border>
      <left/>
      <right style="medium"/>
      <top style="double"/>
      <bottom style="double"/>
    </border>
    <border>
      <left/>
      <right style="thin"/>
      <top/>
      <bottom style="medium"/>
    </border>
    <border>
      <left/>
      <right style="medium"/>
      <top/>
      <bottom style="thin"/>
    </border>
    <border>
      <left style="thin"/>
      <right/>
      <top style="thin"/>
      <bottom style="medium"/>
    </border>
    <border>
      <left/>
      <right style="thin"/>
      <top style="thin"/>
      <bottom style="medium"/>
    </border>
    <border>
      <left/>
      <right/>
      <top style="thin"/>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98">
    <xf numFmtId="0" fontId="0" fillId="0" borderId="0" xfId="0" applyAlignment="1">
      <alignment/>
    </xf>
    <xf numFmtId="0" fontId="4" fillId="0" borderId="0" xfId="0" applyFont="1" applyAlignment="1">
      <alignment/>
    </xf>
    <xf numFmtId="0" fontId="5" fillId="0" borderId="0" xfId="0" applyFont="1" applyFill="1" applyBorder="1" applyAlignment="1">
      <alignment horizontal="right"/>
    </xf>
    <xf numFmtId="0" fontId="5" fillId="0" borderId="0" xfId="0" applyFont="1" applyFill="1" applyBorder="1" applyAlignment="1">
      <alignment/>
    </xf>
    <xf numFmtId="0" fontId="6" fillId="0" borderId="0" xfId="0" applyFont="1" applyFill="1" applyBorder="1" applyAlignment="1">
      <alignment/>
    </xf>
    <xf numFmtId="4" fontId="5" fillId="0" borderId="0" xfId="0" applyNumberFormat="1" applyFont="1" applyFill="1" applyBorder="1" applyAlignment="1">
      <alignment/>
    </xf>
    <xf numFmtId="4" fontId="5" fillId="0" borderId="0" xfId="0" applyNumberFormat="1" applyFont="1" applyFill="1" applyBorder="1" applyAlignment="1">
      <alignment horizontal="center"/>
    </xf>
    <xf numFmtId="0" fontId="5" fillId="0" borderId="0" xfId="0" applyFont="1" applyFill="1" applyBorder="1" applyAlignment="1">
      <alignment horizontal="left"/>
    </xf>
    <xf numFmtId="0" fontId="7" fillId="0" borderId="0" xfId="0" applyFont="1" applyFill="1" applyBorder="1" applyAlignment="1">
      <alignment horizontal="left"/>
    </xf>
    <xf numFmtId="14" fontId="5" fillId="0" borderId="0" xfId="0" applyNumberFormat="1" applyFont="1" applyFill="1" applyBorder="1" applyAlignment="1">
      <alignment/>
    </xf>
    <xf numFmtId="0" fontId="8" fillId="0" borderId="0" xfId="0" applyFont="1" applyFill="1" applyBorder="1" applyAlignment="1">
      <alignment/>
    </xf>
    <xf numFmtId="4" fontId="5" fillId="0" borderId="0" xfId="0" applyNumberFormat="1" applyFont="1" applyFill="1" applyBorder="1" applyAlignment="1" applyProtection="1">
      <alignment/>
      <protection locked="0"/>
    </xf>
    <xf numFmtId="0" fontId="5" fillId="0" borderId="0" xfId="0" applyFont="1" applyFill="1" applyBorder="1" applyAlignment="1" applyProtection="1">
      <alignment/>
      <protection/>
    </xf>
    <xf numFmtId="0" fontId="5" fillId="33" borderId="0" xfId="0" applyFont="1" applyFill="1" applyBorder="1" applyAlignment="1" applyProtection="1">
      <alignment/>
      <protection locked="0"/>
    </xf>
    <xf numFmtId="4" fontId="5" fillId="0" borderId="0" xfId="0" applyNumberFormat="1" applyFont="1" applyFill="1" applyBorder="1" applyAlignment="1" applyProtection="1">
      <alignment/>
      <protection/>
    </xf>
    <xf numFmtId="4" fontId="8" fillId="0" borderId="0" xfId="0" applyNumberFormat="1" applyFont="1" applyFill="1" applyBorder="1" applyAlignment="1">
      <alignment/>
    </xf>
    <xf numFmtId="0" fontId="9" fillId="0" borderId="0" xfId="0" applyFont="1" applyFill="1" applyBorder="1" applyAlignment="1">
      <alignment/>
    </xf>
    <xf numFmtId="14" fontId="5" fillId="33" borderId="0" xfId="0" applyNumberFormat="1" applyFont="1" applyFill="1" applyBorder="1" applyAlignment="1" applyProtection="1">
      <alignment horizontal="center"/>
      <protection locked="0"/>
    </xf>
    <xf numFmtId="4" fontId="8" fillId="0" borderId="0" xfId="0" applyNumberFormat="1" applyFont="1" applyFill="1" applyBorder="1" applyAlignment="1">
      <alignment horizontal="center"/>
    </xf>
    <xf numFmtId="14" fontId="5" fillId="0" borderId="0" xfId="0" applyNumberFormat="1" applyFont="1" applyFill="1" applyBorder="1" applyAlignment="1" applyProtection="1">
      <alignment horizontal="left"/>
      <protection/>
    </xf>
    <xf numFmtId="0" fontId="10" fillId="0" borderId="10" xfId="0" applyFont="1" applyFill="1" applyBorder="1" applyAlignment="1">
      <alignment horizontal="center"/>
    </xf>
    <xf numFmtId="0" fontId="8" fillId="0" borderId="11" xfId="0" applyFont="1" applyFill="1" applyBorder="1" applyAlignment="1">
      <alignment horizontal="left"/>
    </xf>
    <xf numFmtId="0" fontId="8" fillId="0" borderId="11" xfId="0" applyFont="1" applyFill="1" applyBorder="1" applyAlignment="1">
      <alignment horizontal="center"/>
    </xf>
    <xf numFmtId="0" fontId="11" fillId="0" borderId="11" xfId="0" applyFont="1" applyFill="1" applyBorder="1" applyAlignment="1">
      <alignment horizontal="center"/>
    </xf>
    <xf numFmtId="4" fontId="8" fillId="0" borderId="11" xfId="0" applyNumberFormat="1" applyFont="1" applyFill="1" applyBorder="1" applyAlignment="1">
      <alignment horizontal="center"/>
    </xf>
    <xf numFmtId="4" fontId="8" fillId="0" borderId="12" xfId="0" applyNumberFormat="1" applyFont="1" applyFill="1" applyBorder="1" applyAlignment="1">
      <alignment horizontal="center"/>
    </xf>
    <xf numFmtId="4" fontId="5" fillId="0" borderId="13" xfId="0" applyNumberFormat="1" applyFont="1" applyFill="1" applyBorder="1" applyAlignment="1">
      <alignment/>
    </xf>
    <xf numFmtId="0" fontId="12" fillId="34" borderId="0" xfId="0" applyFont="1" applyFill="1" applyBorder="1" applyAlignment="1">
      <alignment horizontal="right"/>
    </xf>
    <xf numFmtId="0" fontId="12" fillId="34" borderId="0" xfId="0" applyFont="1" applyFill="1" applyBorder="1" applyAlignment="1">
      <alignment horizontal="left"/>
    </xf>
    <xf numFmtId="0" fontId="12" fillId="34" borderId="0" xfId="0" applyFont="1" applyFill="1" applyBorder="1" applyAlignment="1">
      <alignment/>
    </xf>
    <xf numFmtId="0" fontId="13" fillId="34" borderId="0" xfId="0" applyFont="1" applyFill="1" applyBorder="1" applyAlignment="1">
      <alignment/>
    </xf>
    <xf numFmtId="0" fontId="12" fillId="0" borderId="0" xfId="0" applyFont="1" applyFill="1" applyBorder="1" applyAlignment="1">
      <alignment/>
    </xf>
    <xf numFmtId="4" fontId="12" fillId="34" borderId="0" xfId="0" applyNumberFormat="1" applyFont="1" applyFill="1" applyBorder="1" applyAlignment="1">
      <alignment/>
    </xf>
    <xf numFmtId="0" fontId="12" fillId="0" borderId="0" xfId="0" applyFont="1" applyFill="1" applyBorder="1" applyAlignment="1">
      <alignment horizontal="right"/>
    </xf>
    <xf numFmtId="4" fontId="12" fillId="0" borderId="0" xfId="0" applyNumberFormat="1" applyFont="1" applyFill="1" applyBorder="1" applyAlignment="1">
      <alignment/>
    </xf>
    <xf numFmtId="0" fontId="8" fillId="0" borderId="0" xfId="0" applyFont="1" applyFill="1" applyBorder="1" applyAlignment="1">
      <alignment horizontal="right"/>
    </xf>
    <xf numFmtId="4" fontId="8" fillId="0" borderId="14" xfId="0" applyNumberFormat="1" applyFont="1" applyFill="1" applyBorder="1" applyAlignment="1">
      <alignment/>
    </xf>
    <xf numFmtId="0" fontId="14" fillId="0" borderId="15" xfId="0" applyFont="1" applyBorder="1" applyAlignment="1">
      <alignment horizontal="right" wrapText="1"/>
    </xf>
    <xf numFmtId="0" fontId="11" fillId="0" borderId="16" xfId="0" applyFont="1" applyFill="1" applyBorder="1" applyAlignment="1" quotePrefix="1">
      <alignment horizontal="right"/>
    </xf>
    <xf numFmtId="0" fontId="11" fillId="0" borderId="17" xfId="0" applyFont="1" applyFill="1" applyBorder="1" applyAlignment="1">
      <alignment/>
    </xf>
    <xf numFmtId="0" fontId="15" fillId="0" borderId="17" xfId="0" applyFont="1" applyFill="1" applyBorder="1" applyAlignment="1">
      <alignment/>
    </xf>
    <xf numFmtId="0" fontId="16" fillId="0" borderId="17" xfId="0" applyFont="1" applyFill="1" applyBorder="1" applyAlignment="1">
      <alignment/>
    </xf>
    <xf numFmtId="4" fontId="5" fillId="0" borderId="17" xfId="0" applyNumberFormat="1" applyFont="1" applyFill="1" applyBorder="1" applyAlignment="1">
      <alignment/>
    </xf>
    <xf numFmtId="4" fontId="5" fillId="0" borderId="18" xfId="0" applyNumberFormat="1" applyFont="1" applyFill="1" applyBorder="1" applyAlignment="1">
      <alignment/>
    </xf>
    <xf numFmtId="4" fontId="5" fillId="0" borderId="15" xfId="0" applyNumberFormat="1" applyFont="1" applyFill="1" applyBorder="1" applyAlignment="1">
      <alignment/>
    </xf>
    <xf numFmtId="14" fontId="5" fillId="0" borderId="0" xfId="0" applyNumberFormat="1" applyFont="1" applyFill="1" applyBorder="1" applyAlignment="1" quotePrefix="1">
      <alignment horizontal="right"/>
    </xf>
    <xf numFmtId="4" fontId="5" fillId="0" borderId="14" xfId="0" applyNumberFormat="1" applyFont="1" applyFill="1" applyBorder="1" applyAlignment="1">
      <alignment/>
    </xf>
    <xf numFmtId="4" fontId="5" fillId="0" borderId="19" xfId="0" applyNumberFormat="1" applyFont="1" applyFill="1" applyBorder="1" applyAlignment="1">
      <alignment/>
    </xf>
    <xf numFmtId="4" fontId="5" fillId="0" borderId="20" xfId="0" applyNumberFormat="1" applyFont="1" applyFill="1" applyBorder="1" applyAlignment="1">
      <alignment/>
    </xf>
    <xf numFmtId="0" fontId="5" fillId="0" borderId="16" xfId="0" applyFont="1" applyFill="1" applyBorder="1" applyAlignment="1">
      <alignment horizontal="right"/>
    </xf>
    <xf numFmtId="0" fontId="8" fillId="0" borderId="21" xfId="0" applyFont="1" applyFill="1" applyBorder="1" applyAlignment="1">
      <alignment/>
    </xf>
    <xf numFmtId="4" fontId="5" fillId="0" borderId="21" xfId="0" applyNumberFormat="1" applyFont="1" applyFill="1" applyBorder="1" applyAlignment="1">
      <alignment/>
    </xf>
    <xf numFmtId="4" fontId="5" fillId="0" borderId="16" xfId="0" applyNumberFormat="1" applyFont="1" applyFill="1" applyBorder="1" applyAlignment="1">
      <alignment/>
    </xf>
    <xf numFmtId="0" fontId="18" fillId="0" borderId="21" xfId="0" applyFont="1" applyFill="1" applyBorder="1" applyAlignment="1">
      <alignment/>
    </xf>
    <xf numFmtId="0" fontId="20" fillId="0" borderId="21" xfId="0" applyFont="1" applyFill="1" applyBorder="1" applyAlignment="1">
      <alignment horizontal="center"/>
    </xf>
    <xf numFmtId="0" fontId="20" fillId="0" borderId="0" xfId="0" applyFont="1" applyFill="1" applyBorder="1" applyAlignment="1">
      <alignment/>
    </xf>
    <xf numFmtId="0" fontId="5" fillId="0" borderId="21"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0" fillId="0" borderId="0" xfId="0" applyFill="1" applyAlignment="1">
      <alignment/>
    </xf>
    <xf numFmtId="0" fontId="5" fillId="0" borderId="20" xfId="0" applyFont="1" applyFill="1" applyBorder="1" applyAlignment="1">
      <alignment horizontal="right"/>
    </xf>
    <xf numFmtId="0" fontId="5" fillId="0" borderId="19" xfId="0" applyFont="1" applyFill="1" applyBorder="1" applyAlignment="1">
      <alignment/>
    </xf>
    <xf numFmtId="0" fontId="5" fillId="0" borderId="14" xfId="0" applyFont="1" applyFill="1" applyBorder="1" applyAlignment="1">
      <alignment/>
    </xf>
    <xf numFmtId="0" fontId="0" fillId="0" borderId="14" xfId="0" applyBorder="1" applyAlignment="1">
      <alignment/>
    </xf>
    <xf numFmtId="0" fontId="11" fillId="0" borderId="22" xfId="0" applyFont="1" applyFill="1" applyBorder="1" applyAlignment="1">
      <alignment/>
    </xf>
    <xf numFmtId="0" fontId="8" fillId="0" borderId="23" xfId="0" applyFont="1" applyFill="1" applyBorder="1" applyAlignment="1">
      <alignment/>
    </xf>
    <xf numFmtId="0" fontId="0" fillId="0" borderId="24" xfId="0" applyBorder="1" applyAlignment="1">
      <alignment/>
    </xf>
    <xf numFmtId="4" fontId="18" fillId="0" borderId="22" xfId="0" applyNumberFormat="1" applyFont="1" applyFill="1" applyBorder="1" applyAlignment="1">
      <alignment/>
    </xf>
    <xf numFmtId="4" fontId="11" fillId="0" borderId="23" xfId="0" applyNumberFormat="1" applyFont="1" applyFill="1" applyBorder="1" applyAlignment="1">
      <alignment/>
    </xf>
    <xf numFmtId="4" fontId="18" fillId="0" borderId="23" xfId="0" applyNumberFormat="1" applyFont="1" applyFill="1" applyBorder="1" applyAlignment="1">
      <alignment/>
    </xf>
    <xf numFmtId="4" fontId="11" fillId="0" borderId="24" xfId="0" applyNumberFormat="1" applyFont="1" applyFill="1" applyBorder="1" applyAlignment="1">
      <alignment/>
    </xf>
    <xf numFmtId="0" fontId="11" fillId="0" borderId="0" xfId="0" applyFont="1" applyFill="1" applyBorder="1" applyAlignment="1">
      <alignment horizontal="right"/>
    </xf>
    <xf numFmtId="0" fontId="11" fillId="0" borderId="18" xfId="0" applyFont="1" applyFill="1" applyBorder="1" applyAlignment="1">
      <alignment/>
    </xf>
    <xf numFmtId="0" fontId="8" fillId="0" borderId="17" xfId="0" applyFont="1" applyFill="1" applyBorder="1" applyAlignment="1">
      <alignment/>
    </xf>
    <xf numFmtId="0" fontId="5" fillId="0" borderId="17" xfId="0" applyFont="1" applyFill="1" applyBorder="1" applyAlignment="1">
      <alignment/>
    </xf>
    <xf numFmtId="0" fontId="5" fillId="0" borderId="15" xfId="0" applyFont="1" applyFill="1" applyBorder="1" applyAlignment="1">
      <alignment/>
    </xf>
    <xf numFmtId="2" fontId="11" fillId="0" borderId="0" xfId="0" applyNumberFormat="1" applyFont="1" applyFill="1" applyBorder="1" applyAlignment="1">
      <alignment horizontal="right"/>
    </xf>
    <xf numFmtId="0" fontId="23" fillId="0" borderId="18" xfId="0" applyFont="1" applyFill="1" applyBorder="1" applyAlignment="1">
      <alignment/>
    </xf>
    <xf numFmtId="0" fontId="0" fillId="0" borderId="15" xfId="0" applyBorder="1" applyAlignment="1">
      <alignment/>
    </xf>
    <xf numFmtId="0" fontId="5" fillId="0" borderId="18" xfId="0" applyFont="1" applyFill="1" applyBorder="1" applyAlignment="1">
      <alignment/>
    </xf>
    <xf numFmtId="0" fontId="16" fillId="0" borderId="21" xfId="0" applyFont="1" applyFill="1" applyBorder="1" applyAlignment="1">
      <alignment/>
    </xf>
    <xf numFmtId="0" fontId="16" fillId="0" borderId="0" xfId="0" applyFont="1" applyFill="1" applyBorder="1" applyAlignment="1">
      <alignment/>
    </xf>
    <xf numFmtId="0" fontId="5" fillId="0" borderId="16" xfId="0" applyFont="1" applyFill="1" applyBorder="1" applyAlignment="1">
      <alignment/>
    </xf>
    <xf numFmtId="0" fontId="0" fillId="0" borderId="0" xfId="0" applyFont="1" applyBorder="1" applyAlignment="1">
      <alignment horizontal="right"/>
    </xf>
    <xf numFmtId="0" fontId="18" fillId="0" borderId="0" xfId="0" applyFont="1" applyFill="1" applyBorder="1" applyAlignment="1">
      <alignment/>
    </xf>
    <xf numFmtId="4" fontId="18" fillId="0" borderId="0" xfId="0" applyNumberFormat="1" applyFont="1" applyFill="1" applyBorder="1" applyAlignment="1">
      <alignment/>
    </xf>
    <xf numFmtId="4" fontId="18" fillId="0" borderId="16" xfId="0" applyNumberFormat="1" applyFont="1" applyFill="1" applyBorder="1" applyAlignment="1">
      <alignment/>
    </xf>
    <xf numFmtId="0" fontId="25" fillId="0" borderId="0" xfId="0" applyFont="1" applyAlignment="1">
      <alignment/>
    </xf>
    <xf numFmtId="0" fontId="11" fillId="0" borderId="23" xfId="0" applyFont="1" applyFill="1" applyBorder="1" applyAlignment="1">
      <alignment horizontal="left" wrapText="1"/>
    </xf>
    <xf numFmtId="4" fontId="18" fillId="0" borderId="25" xfId="0" applyNumberFormat="1" applyFont="1" applyFill="1" applyBorder="1" applyAlignment="1">
      <alignment/>
    </xf>
    <xf numFmtId="0" fontId="11" fillId="0" borderId="0" xfId="0" applyFont="1" applyFill="1" applyBorder="1" applyAlignment="1">
      <alignment horizontal="left" wrapText="1"/>
    </xf>
    <xf numFmtId="0" fontId="0" fillId="0" borderId="0" xfId="0" applyFill="1" applyBorder="1" applyAlignment="1">
      <alignment/>
    </xf>
    <xf numFmtId="4" fontId="18" fillId="0" borderId="0" xfId="0" applyNumberFormat="1" applyFont="1" applyFill="1" applyBorder="1" applyAlignment="1">
      <alignment/>
    </xf>
    <xf numFmtId="4" fontId="18" fillId="0" borderId="26" xfId="0" applyNumberFormat="1" applyFont="1" applyFill="1" applyBorder="1" applyAlignment="1">
      <alignment/>
    </xf>
    <xf numFmtId="0" fontId="12" fillId="34" borderId="27" xfId="0" applyFont="1" applyFill="1" applyBorder="1" applyAlignment="1">
      <alignment horizontal="right"/>
    </xf>
    <xf numFmtId="0" fontId="12" fillId="34" borderId="11" xfId="0" applyFont="1" applyFill="1" applyBorder="1" applyAlignment="1">
      <alignment/>
    </xf>
    <xf numFmtId="0" fontId="26" fillId="34" borderId="11" xfId="0" applyFont="1" applyFill="1" applyBorder="1" applyAlignment="1">
      <alignment/>
    </xf>
    <xf numFmtId="0" fontId="27" fillId="0" borderId="11" xfId="0" applyFont="1" applyFill="1" applyBorder="1" applyAlignment="1">
      <alignment/>
    </xf>
    <xf numFmtId="4" fontId="12" fillId="34" borderId="11" xfId="0" applyNumberFormat="1" applyFont="1" applyFill="1" applyBorder="1" applyAlignment="1">
      <alignment/>
    </xf>
    <xf numFmtId="4" fontId="8" fillId="34" borderId="11" xfId="0" applyNumberFormat="1" applyFont="1" applyFill="1" applyBorder="1" applyAlignment="1">
      <alignment/>
    </xf>
    <xf numFmtId="4" fontId="8" fillId="34" borderId="10" xfId="0" applyNumberFormat="1" applyFont="1" applyFill="1" applyBorder="1" applyAlignment="1">
      <alignment/>
    </xf>
    <xf numFmtId="4" fontId="28" fillId="0" borderId="0" xfId="0" applyNumberFormat="1" applyFont="1" applyFill="1" applyBorder="1" applyAlignment="1">
      <alignment/>
    </xf>
    <xf numFmtId="14" fontId="5" fillId="0" borderId="0" xfId="0" applyNumberFormat="1" applyFont="1" applyFill="1" applyBorder="1" applyAlignment="1" applyProtection="1">
      <alignment horizontal="center"/>
      <protection/>
    </xf>
    <xf numFmtId="4" fontId="30" fillId="0" borderId="0" xfId="0" applyNumberFormat="1" applyFont="1" applyFill="1" applyBorder="1" applyAlignment="1">
      <alignment/>
    </xf>
    <xf numFmtId="0" fontId="11" fillId="0" borderId="0" xfId="0" applyFont="1" applyFill="1" applyBorder="1" applyAlignment="1">
      <alignment/>
    </xf>
    <xf numFmtId="0" fontId="31" fillId="0" borderId="17" xfId="0" applyFont="1" applyFill="1" applyBorder="1" applyAlignment="1">
      <alignment/>
    </xf>
    <xf numFmtId="0" fontId="8" fillId="0" borderId="21" xfId="0" applyFont="1" applyFill="1" applyBorder="1" applyAlignment="1">
      <alignment wrapText="1"/>
    </xf>
    <xf numFmtId="0" fontId="18" fillId="0" borderId="0" xfId="0" applyFont="1" applyFill="1" applyBorder="1" applyAlignment="1">
      <alignment wrapText="1"/>
    </xf>
    <xf numFmtId="4" fontId="5" fillId="0" borderId="22" xfId="0" applyNumberFormat="1" applyFont="1" applyFill="1" applyBorder="1" applyAlignment="1">
      <alignment/>
    </xf>
    <xf numFmtId="4" fontId="8" fillId="0" borderId="23" xfId="0" applyNumberFormat="1" applyFont="1" applyFill="1" applyBorder="1" applyAlignment="1">
      <alignment/>
    </xf>
    <xf numFmtId="4" fontId="5" fillId="0" borderId="23" xfId="0" applyNumberFormat="1" applyFont="1" applyFill="1" applyBorder="1" applyAlignment="1">
      <alignment/>
    </xf>
    <xf numFmtId="4" fontId="8" fillId="0" borderId="24" xfId="0" applyNumberFormat="1" applyFont="1" applyFill="1" applyBorder="1" applyAlignment="1">
      <alignment/>
    </xf>
    <xf numFmtId="0" fontId="11" fillId="0" borderId="21" xfId="0" applyFont="1" applyFill="1" applyBorder="1" applyAlignment="1">
      <alignment/>
    </xf>
    <xf numFmtId="0" fontId="32" fillId="0" borderId="0" xfId="0" applyFont="1" applyFill="1" applyBorder="1" applyAlignment="1">
      <alignment/>
    </xf>
    <xf numFmtId="4" fontId="5" fillId="0" borderId="25" xfId="0" applyNumberFormat="1" applyFont="1" applyFill="1" applyBorder="1" applyAlignment="1">
      <alignment/>
    </xf>
    <xf numFmtId="0" fontId="0" fillId="0" borderId="0" xfId="0" applyBorder="1" applyAlignment="1">
      <alignment/>
    </xf>
    <xf numFmtId="0" fontId="33" fillId="34" borderId="11" xfId="0" applyFont="1" applyFill="1" applyBorder="1" applyAlignment="1">
      <alignment/>
    </xf>
    <xf numFmtId="0" fontId="34" fillId="0" borderId="11" xfId="0" applyFont="1" applyFill="1" applyBorder="1" applyAlignment="1">
      <alignment/>
    </xf>
    <xf numFmtId="0" fontId="35" fillId="0" borderId="11" xfId="0" applyFont="1" applyFill="1" applyBorder="1" applyAlignment="1">
      <alignment/>
    </xf>
    <xf numFmtId="0" fontId="16" fillId="0" borderId="18" xfId="0" applyFont="1" applyFill="1" applyBorder="1" applyAlignment="1">
      <alignment/>
    </xf>
    <xf numFmtId="0" fontId="0" fillId="0" borderId="23" xfId="0" applyBorder="1" applyAlignment="1">
      <alignment/>
    </xf>
    <xf numFmtId="0" fontId="5" fillId="0" borderId="23" xfId="0" applyFont="1" applyFill="1" applyBorder="1" applyAlignment="1">
      <alignment/>
    </xf>
    <xf numFmtId="0" fontId="11" fillId="0" borderId="0" xfId="0" applyFont="1" applyFill="1" applyBorder="1" applyAlignment="1">
      <alignment/>
    </xf>
    <xf numFmtId="0" fontId="11" fillId="0" borderId="0" xfId="0" applyFont="1" applyFill="1" applyBorder="1" applyAlignment="1" quotePrefix="1">
      <alignment horizontal="right"/>
    </xf>
    <xf numFmtId="0" fontId="19" fillId="0" borderId="21" xfId="0" applyFont="1" applyFill="1" applyBorder="1" applyAlignment="1">
      <alignment/>
    </xf>
    <xf numFmtId="4" fontId="8" fillId="0" borderId="17" xfId="0" applyNumberFormat="1" applyFont="1" applyFill="1" applyBorder="1" applyAlignment="1">
      <alignment/>
    </xf>
    <xf numFmtId="4" fontId="8" fillId="0" borderId="15" xfId="0" applyNumberFormat="1" applyFont="1" applyFill="1" applyBorder="1" applyAlignment="1">
      <alignment/>
    </xf>
    <xf numFmtId="0" fontId="11" fillId="0" borderId="23" xfId="0" applyFont="1" applyFill="1" applyBorder="1" applyAlignment="1">
      <alignment/>
    </xf>
    <xf numFmtId="4" fontId="18" fillId="0" borderId="23" xfId="0" applyNumberFormat="1" applyFont="1" applyFill="1" applyBorder="1" applyAlignment="1">
      <alignment/>
    </xf>
    <xf numFmtId="0" fontId="0" fillId="0" borderId="23" xfId="0" applyFill="1" applyBorder="1" applyAlignment="1">
      <alignment/>
    </xf>
    <xf numFmtId="0" fontId="5" fillId="0" borderId="14" xfId="0" applyFont="1" applyFill="1" applyBorder="1" applyAlignment="1">
      <alignment horizontal="right"/>
    </xf>
    <xf numFmtId="0" fontId="11" fillId="0" borderId="16" xfId="0" applyFont="1" applyFill="1" applyBorder="1" applyAlignment="1">
      <alignment horizontal="right"/>
    </xf>
    <xf numFmtId="0" fontId="5" fillId="0" borderId="23" xfId="0" applyFont="1" applyFill="1" applyBorder="1" applyAlignment="1">
      <alignment horizontal="right"/>
    </xf>
    <xf numFmtId="0" fontId="0" fillId="0" borderId="0" xfId="0" applyFont="1" applyAlignment="1">
      <alignment/>
    </xf>
    <xf numFmtId="4" fontId="5" fillId="0" borderId="20" xfId="0" applyNumberFormat="1" applyFont="1" applyFill="1" applyBorder="1" applyAlignment="1">
      <alignment horizontal="right"/>
    </xf>
    <xf numFmtId="4" fontId="8" fillId="0" borderId="23" xfId="0" applyNumberFormat="1" applyFont="1" applyFill="1" applyBorder="1" applyAlignment="1">
      <alignment/>
    </xf>
    <xf numFmtId="4" fontId="8" fillId="0" borderId="24" xfId="0" applyNumberFormat="1" applyFont="1" applyFill="1" applyBorder="1" applyAlignment="1">
      <alignment/>
    </xf>
    <xf numFmtId="4" fontId="8" fillId="0" borderId="0" xfId="0" applyNumberFormat="1" applyFont="1" applyFill="1" applyBorder="1" applyAlignment="1">
      <alignment/>
    </xf>
    <xf numFmtId="0" fontId="36" fillId="0" borderId="11" xfId="0" applyFont="1" applyFill="1" applyBorder="1" applyAlignment="1">
      <alignment/>
    </xf>
    <xf numFmtId="0" fontId="12" fillId="0" borderId="11" xfId="0" applyFont="1" applyFill="1" applyBorder="1" applyAlignment="1">
      <alignment/>
    </xf>
    <xf numFmtId="4" fontId="5" fillId="0" borderId="24" xfId="0" applyNumberFormat="1" applyFont="1" applyFill="1" applyBorder="1" applyAlignment="1">
      <alignment/>
    </xf>
    <xf numFmtId="0" fontId="0" fillId="0" borderId="0" xfId="0" applyFont="1" applyFill="1" applyAlignment="1">
      <alignment horizontal="right"/>
    </xf>
    <xf numFmtId="0" fontId="0" fillId="0" borderId="0" xfId="0" applyFont="1" applyAlignment="1">
      <alignment horizontal="right"/>
    </xf>
    <xf numFmtId="0" fontId="11" fillId="0" borderId="17" xfId="0" applyFont="1" applyFill="1" applyBorder="1" applyAlignment="1">
      <alignment horizontal="left" wrapText="1"/>
    </xf>
    <xf numFmtId="0" fontId="0" fillId="0" borderId="17" xfId="0" applyFill="1" applyBorder="1" applyAlignment="1">
      <alignment/>
    </xf>
    <xf numFmtId="0" fontId="0" fillId="0" borderId="16" xfId="0" applyFont="1" applyBorder="1" applyAlignment="1">
      <alignment horizontal="right"/>
    </xf>
    <xf numFmtId="49" fontId="11" fillId="0" borderId="0" xfId="0" applyNumberFormat="1" applyFont="1" applyFill="1" applyBorder="1" applyAlignment="1">
      <alignment horizontal="right"/>
    </xf>
    <xf numFmtId="0" fontId="8" fillId="0" borderId="14" xfId="0" applyFont="1" applyFill="1" applyBorder="1" applyAlignment="1">
      <alignment/>
    </xf>
    <xf numFmtId="0" fontId="0" fillId="0" borderId="24" xfId="0" applyFill="1" applyBorder="1" applyAlignment="1">
      <alignment/>
    </xf>
    <xf numFmtId="0" fontId="14" fillId="0" borderId="16" xfId="0" applyFont="1" applyBorder="1" applyAlignment="1">
      <alignment horizontal="right" wrapText="1"/>
    </xf>
    <xf numFmtId="3" fontId="5" fillId="0" borderId="23" xfId="0" applyNumberFormat="1" applyFont="1" applyFill="1" applyBorder="1" applyAlignment="1" applyProtection="1">
      <alignment horizontal="center"/>
      <protection locked="0"/>
    </xf>
    <xf numFmtId="0" fontId="38" fillId="0" borderId="0" xfId="0" applyFont="1" applyFill="1" applyBorder="1" applyAlignment="1">
      <alignment/>
    </xf>
    <xf numFmtId="0" fontId="39" fillId="0" borderId="0" xfId="0" applyFont="1" applyFill="1" applyBorder="1" applyAlignment="1">
      <alignment/>
    </xf>
    <xf numFmtId="0" fontId="8" fillId="0" borderId="21" xfId="0" applyFont="1" applyFill="1" applyBorder="1" applyAlignment="1">
      <alignment/>
    </xf>
    <xf numFmtId="49" fontId="11" fillId="0" borderId="16" xfId="0" applyNumberFormat="1" applyFont="1" applyFill="1" applyBorder="1" applyAlignment="1">
      <alignment horizontal="right"/>
    </xf>
    <xf numFmtId="0" fontId="40" fillId="0" borderId="0" xfId="0" applyFont="1" applyFill="1" applyBorder="1" applyAlignment="1">
      <alignment/>
    </xf>
    <xf numFmtId="3" fontId="18" fillId="0" borderId="21" xfId="0" applyNumberFormat="1" applyFont="1" applyFill="1" applyBorder="1" applyAlignment="1">
      <alignment/>
    </xf>
    <xf numFmtId="3" fontId="18" fillId="0" borderId="0" xfId="0" applyNumberFormat="1" applyFont="1" applyFill="1" applyBorder="1" applyAlignment="1">
      <alignment/>
    </xf>
    <xf numFmtId="0" fontId="5" fillId="0" borderId="15" xfId="0" applyFont="1" applyFill="1" applyBorder="1" applyAlignment="1">
      <alignment horizontal="right"/>
    </xf>
    <xf numFmtId="0" fontId="22" fillId="0" borderId="19" xfId="0" applyFont="1" applyFill="1" applyBorder="1" applyAlignment="1">
      <alignment/>
    </xf>
    <xf numFmtId="0" fontId="37" fillId="0" borderId="23" xfId="0" applyFont="1" applyFill="1" applyBorder="1" applyAlignment="1">
      <alignment/>
    </xf>
    <xf numFmtId="0" fontId="37" fillId="0" borderId="0" xfId="0" applyFont="1" applyFill="1" applyBorder="1" applyAlignment="1">
      <alignment/>
    </xf>
    <xf numFmtId="3" fontId="5" fillId="0" borderId="14" xfId="0" applyNumberFormat="1" applyFont="1" applyFill="1" applyBorder="1" applyAlignment="1">
      <alignment/>
    </xf>
    <xf numFmtId="3" fontId="5" fillId="0" borderId="0" xfId="0" applyNumberFormat="1" applyFont="1" applyFill="1" applyBorder="1" applyAlignment="1">
      <alignment/>
    </xf>
    <xf numFmtId="0" fontId="18" fillId="0" borderId="23" xfId="0" applyFont="1" applyFill="1" applyBorder="1" applyAlignment="1">
      <alignment/>
    </xf>
    <xf numFmtId="0" fontId="24" fillId="0" borderId="23" xfId="0" applyFont="1" applyBorder="1" applyAlignment="1">
      <alignment/>
    </xf>
    <xf numFmtId="3" fontId="18" fillId="0" borderId="23" xfId="0" applyNumberFormat="1" applyFont="1" applyFill="1" applyBorder="1" applyAlignment="1">
      <alignment/>
    </xf>
    <xf numFmtId="4" fontId="18" fillId="0" borderId="24" xfId="0" applyNumberFormat="1" applyFont="1" applyFill="1" applyBorder="1" applyAlignment="1">
      <alignment/>
    </xf>
    <xf numFmtId="0" fontId="12" fillId="34" borderId="22" xfId="0" applyFont="1" applyFill="1" applyBorder="1" applyAlignment="1">
      <alignment horizontal="right"/>
    </xf>
    <xf numFmtId="0" fontId="12" fillId="34" borderId="23" xfId="0" applyFont="1" applyFill="1" applyBorder="1" applyAlignment="1">
      <alignment/>
    </xf>
    <xf numFmtId="0" fontId="12" fillId="0" borderId="23" xfId="0" applyFont="1" applyFill="1" applyBorder="1" applyAlignment="1">
      <alignment/>
    </xf>
    <xf numFmtId="4" fontId="8" fillId="34" borderId="23" xfId="0" applyNumberFormat="1" applyFont="1" applyFill="1" applyBorder="1" applyAlignment="1">
      <alignment/>
    </xf>
    <xf numFmtId="0" fontId="8" fillId="0" borderId="0" xfId="0" applyFont="1" applyFill="1" applyBorder="1" applyAlignment="1">
      <alignment horizontal="right"/>
    </xf>
    <xf numFmtId="0" fontId="18" fillId="0" borderId="16" xfId="0" applyFont="1" applyFill="1" applyBorder="1" applyAlignment="1">
      <alignment horizontal="right"/>
    </xf>
    <xf numFmtId="4" fontId="41" fillId="0" borderId="0" xfId="0" applyNumberFormat="1" applyFont="1" applyFill="1" applyBorder="1" applyAlignment="1">
      <alignment/>
    </xf>
    <xf numFmtId="0" fontId="19" fillId="0" borderId="0" xfId="0" applyFont="1" applyFill="1" applyBorder="1" applyAlignment="1">
      <alignment/>
    </xf>
    <xf numFmtId="4" fontId="9" fillId="0" borderId="14" xfId="0" applyNumberFormat="1" applyFont="1" applyFill="1" applyBorder="1" applyAlignment="1">
      <alignment/>
    </xf>
    <xf numFmtId="4" fontId="41" fillId="0" borderId="0" xfId="0" applyNumberFormat="1" applyFont="1" applyFill="1" applyBorder="1" applyAlignment="1">
      <alignment horizontal="center"/>
    </xf>
    <xf numFmtId="0" fontId="17" fillId="0" borderId="21" xfId="0" applyFont="1" applyFill="1" applyBorder="1" applyAlignment="1">
      <alignment/>
    </xf>
    <xf numFmtId="0" fontId="10" fillId="34" borderId="10" xfId="0" applyFont="1" applyFill="1" applyBorder="1" applyAlignment="1">
      <alignment horizontal="right"/>
    </xf>
    <xf numFmtId="0" fontId="42" fillId="0" borderId="0" xfId="0" applyFont="1" applyFill="1" applyBorder="1" applyAlignment="1">
      <alignment/>
    </xf>
    <xf numFmtId="4" fontId="6" fillId="0" borderId="0" xfId="0" applyNumberFormat="1" applyFont="1" applyFill="1" applyBorder="1" applyAlignment="1">
      <alignment/>
    </xf>
    <xf numFmtId="4" fontId="43" fillId="0" borderId="0" xfId="0" applyNumberFormat="1" applyFont="1" applyFill="1" applyBorder="1" applyAlignment="1">
      <alignment/>
    </xf>
    <xf numFmtId="0" fontId="10" fillId="34" borderId="28" xfId="0" applyFont="1" applyFill="1" applyBorder="1" applyAlignment="1">
      <alignment horizontal="right"/>
    </xf>
    <xf numFmtId="0" fontId="44" fillId="34" borderId="29" xfId="0" applyFont="1" applyFill="1" applyBorder="1" applyAlignment="1">
      <alignment horizontal="right"/>
    </xf>
    <xf numFmtId="0" fontId="45" fillId="34" borderId="30" xfId="0" applyFont="1" applyFill="1" applyBorder="1" applyAlignment="1">
      <alignment/>
    </xf>
    <xf numFmtId="0" fontId="45" fillId="0" borderId="30" xfId="0" applyFont="1" applyFill="1" applyBorder="1" applyAlignment="1">
      <alignment/>
    </xf>
    <xf numFmtId="4" fontId="44" fillId="34" borderId="30" xfId="0" applyNumberFormat="1" applyFont="1" applyFill="1" applyBorder="1" applyAlignment="1">
      <alignment/>
    </xf>
    <xf numFmtId="4" fontId="8" fillId="34" borderId="30" xfId="0" applyNumberFormat="1" applyFont="1" applyFill="1" applyBorder="1" applyAlignment="1">
      <alignment/>
    </xf>
    <xf numFmtId="4" fontId="5" fillId="34" borderId="30" xfId="0" applyNumberFormat="1" applyFont="1" applyFill="1" applyBorder="1" applyAlignment="1">
      <alignment/>
    </xf>
    <xf numFmtId="0" fontId="44" fillId="0" borderId="0" xfId="0" applyFont="1" applyFill="1" applyBorder="1" applyAlignment="1">
      <alignment/>
    </xf>
    <xf numFmtId="0" fontId="18" fillId="0" borderId="18" xfId="0" applyFont="1" applyFill="1" applyBorder="1" applyAlignment="1">
      <alignment/>
    </xf>
    <xf numFmtId="0" fontId="46" fillId="0" borderId="17" xfId="0" applyFont="1" applyFill="1" applyBorder="1" applyAlignment="1">
      <alignment/>
    </xf>
    <xf numFmtId="0" fontId="46" fillId="0" borderId="0" xfId="0" applyFont="1" applyFill="1" applyBorder="1" applyAlignment="1">
      <alignment/>
    </xf>
    <xf numFmtId="0" fontId="46" fillId="0" borderId="19" xfId="0" applyFont="1" applyFill="1" applyBorder="1" applyAlignment="1">
      <alignment/>
    </xf>
    <xf numFmtId="0" fontId="46" fillId="0" borderId="14" xfId="0" applyFont="1" applyFill="1" applyBorder="1" applyAlignment="1">
      <alignment/>
    </xf>
    <xf numFmtId="0" fontId="5" fillId="0" borderId="31" xfId="0" applyFont="1" applyFill="1" applyBorder="1" applyAlignment="1">
      <alignment/>
    </xf>
    <xf numFmtId="0" fontId="10" fillId="0" borderId="0" xfId="0" applyFont="1" applyFill="1" applyBorder="1" applyAlignment="1">
      <alignment horizontal="right"/>
    </xf>
    <xf numFmtId="4" fontId="10" fillId="0" borderId="0" xfId="0" applyNumberFormat="1" applyFont="1" applyFill="1" applyBorder="1" applyAlignment="1">
      <alignment/>
    </xf>
    <xf numFmtId="0" fontId="8" fillId="0" borderId="32" xfId="0" applyFont="1" applyFill="1" applyBorder="1" applyAlignment="1">
      <alignment horizontal="center"/>
    </xf>
    <xf numFmtId="0" fontId="8" fillId="0" borderId="33" xfId="0" applyFont="1" applyFill="1" applyBorder="1" applyAlignment="1">
      <alignment horizontal="center"/>
    </xf>
    <xf numFmtId="4" fontId="10" fillId="0" borderId="0" xfId="0" applyNumberFormat="1" applyFont="1" applyFill="1" applyBorder="1" applyAlignment="1">
      <alignment horizontal="right"/>
    </xf>
    <xf numFmtId="0" fontId="47" fillId="0" borderId="0" xfId="0" applyFont="1" applyFill="1" applyBorder="1" applyAlignment="1">
      <alignment/>
    </xf>
    <xf numFmtId="0" fontId="5" fillId="0" borderId="0" xfId="0" applyFont="1" applyFill="1" applyBorder="1" applyAlignment="1" quotePrefix="1">
      <alignment/>
    </xf>
    <xf numFmtId="0" fontId="6" fillId="0" borderId="14" xfId="0" applyFont="1" applyFill="1" applyBorder="1" applyAlignment="1">
      <alignment/>
    </xf>
    <xf numFmtId="4" fontId="7" fillId="34" borderId="27" xfId="0" applyNumberFormat="1" applyFont="1" applyFill="1" applyBorder="1" applyAlignment="1">
      <alignment horizontal="right"/>
    </xf>
    <xf numFmtId="0" fontId="48" fillId="0" borderId="0" xfId="0" applyFont="1" applyFill="1" applyBorder="1" applyAlignment="1">
      <alignment/>
    </xf>
    <xf numFmtId="0" fontId="8" fillId="0" borderId="0" xfId="0" applyFont="1" applyFill="1" applyBorder="1" applyAlignment="1">
      <alignment horizontal="center"/>
    </xf>
    <xf numFmtId="0" fontId="49" fillId="0" borderId="0" xfId="0" applyFont="1" applyFill="1" applyBorder="1" applyAlignment="1">
      <alignment horizontal="center"/>
    </xf>
    <xf numFmtId="172" fontId="8" fillId="0" borderId="0" xfId="0" applyNumberFormat="1" applyFont="1" applyFill="1" applyBorder="1" applyAlignment="1">
      <alignment horizontal="center"/>
    </xf>
    <xf numFmtId="0" fontId="49" fillId="0" borderId="0" xfId="0" applyFont="1" applyFill="1" applyBorder="1" applyAlignment="1">
      <alignment/>
    </xf>
    <xf numFmtId="172" fontId="8" fillId="0" borderId="0" xfId="0" applyNumberFormat="1" applyFont="1" applyFill="1" applyBorder="1" applyAlignment="1">
      <alignment/>
    </xf>
    <xf numFmtId="172" fontId="5" fillId="0" borderId="0" xfId="0" applyNumberFormat="1" applyFont="1" applyFill="1" applyBorder="1" applyAlignment="1">
      <alignment/>
    </xf>
    <xf numFmtId="0" fontId="44"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14" fillId="0" borderId="0" xfId="0" applyFont="1" applyAlignment="1">
      <alignment/>
    </xf>
    <xf numFmtId="0" fontId="5" fillId="0" borderId="0" xfId="0" applyFont="1" applyFill="1" applyBorder="1" applyAlignment="1" applyProtection="1">
      <alignment horizontal="right"/>
      <protection/>
    </xf>
    <xf numFmtId="4" fontId="5" fillId="0" borderId="0" xfId="0" applyNumberFormat="1" applyFont="1" applyFill="1" applyBorder="1" applyAlignment="1" applyProtection="1">
      <alignment horizontal="right"/>
      <protection/>
    </xf>
    <xf numFmtId="0" fontId="5" fillId="0" borderId="10" xfId="0" applyFont="1" applyFill="1" applyBorder="1" applyAlignment="1">
      <alignment horizontal="center"/>
    </xf>
    <xf numFmtId="0" fontId="5" fillId="0" borderId="27" xfId="0" applyFont="1" applyFill="1" applyBorder="1" applyAlignment="1">
      <alignment horizontal="right"/>
    </xf>
    <xf numFmtId="0" fontId="5" fillId="0" borderId="11" xfId="0" applyFont="1" applyFill="1" applyBorder="1" applyAlignment="1">
      <alignment horizontal="center"/>
    </xf>
    <xf numFmtId="4" fontId="5" fillId="0" borderId="11" xfId="0" applyNumberFormat="1" applyFont="1" applyFill="1" applyBorder="1" applyAlignment="1">
      <alignment horizontal="center"/>
    </xf>
    <xf numFmtId="0" fontId="5" fillId="34" borderId="0" xfId="0" applyFont="1" applyFill="1" applyBorder="1" applyAlignment="1" applyProtection="1">
      <alignment/>
      <protection/>
    </xf>
    <xf numFmtId="0" fontId="8" fillId="34" borderId="0" xfId="0" applyFont="1" applyFill="1" applyBorder="1" applyAlignment="1">
      <alignment horizontal="left"/>
    </xf>
    <xf numFmtId="0" fontId="8" fillId="34" borderId="0" xfId="0" applyFont="1" applyFill="1" applyBorder="1" applyAlignment="1">
      <alignment/>
    </xf>
    <xf numFmtId="4" fontId="8" fillId="34" borderId="0" xfId="0" applyNumberFormat="1" applyFont="1" applyFill="1" applyBorder="1" applyAlignment="1">
      <alignment/>
    </xf>
    <xf numFmtId="4" fontId="8" fillId="34" borderId="0" xfId="0" applyNumberFormat="1" applyFont="1" applyFill="1" applyBorder="1" applyAlignment="1">
      <alignment horizontal="center"/>
    </xf>
    <xf numFmtId="0" fontId="8" fillId="0" borderId="0" xfId="0" applyFont="1" applyFill="1" applyBorder="1" applyAlignment="1">
      <alignment/>
    </xf>
    <xf numFmtId="0" fontId="5" fillId="34" borderId="0" xfId="0" applyFont="1" applyFill="1" applyBorder="1" applyAlignment="1">
      <alignment horizontal="right"/>
    </xf>
    <xf numFmtId="0" fontId="5" fillId="34" borderId="0" xfId="0" applyFont="1" applyFill="1" applyBorder="1" applyAlignment="1">
      <alignment/>
    </xf>
    <xf numFmtId="4" fontId="5" fillId="34" borderId="0" xfId="0" applyNumberFormat="1" applyFont="1" applyFill="1" applyBorder="1" applyAlignment="1">
      <alignment/>
    </xf>
    <xf numFmtId="4" fontId="5" fillId="34" borderId="0" xfId="0" applyNumberFormat="1" applyFont="1" applyFill="1" applyBorder="1" applyAlignment="1">
      <alignment horizontal="center"/>
    </xf>
    <xf numFmtId="0" fontId="18" fillId="34" borderId="16" xfId="0" applyFont="1" applyFill="1" applyBorder="1" applyAlignment="1" quotePrefix="1">
      <alignment horizontal="right"/>
    </xf>
    <xf numFmtId="0" fontId="18" fillId="34" borderId="17" xfId="0" applyFont="1" applyFill="1" applyBorder="1" applyAlignment="1">
      <alignment/>
    </xf>
    <xf numFmtId="0" fontId="40" fillId="34" borderId="17" xfId="0" applyFont="1" applyFill="1" applyBorder="1" applyAlignment="1">
      <alignment/>
    </xf>
    <xf numFmtId="4" fontId="5" fillId="34" borderId="17" xfId="0" applyNumberFormat="1" applyFont="1" applyFill="1" applyBorder="1" applyAlignment="1">
      <alignment/>
    </xf>
    <xf numFmtId="4" fontId="18" fillId="34" borderId="23" xfId="0" applyNumberFormat="1" applyFont="1" applyFill="1" applyBorder="1" applyAlignment="1">
      <alignment/>
    </xf>
    <xf numFmtId="173" fontId="5" fillId="35" borderId="23" xfId="0" applyNumberFormat="1" applyFont="1" applyFill="1" applyBorder="1" applyAlignment="1" applyProtection="1">
      <alignment/>
      <protection locked="0"/>
    </xf>
    <xf numFmtId="173" fontId="5" fillId="33" borderId="23" xfId="0" applyNumberFormat="1" applyFont="1" applyFill="1" applyBorder="1" applyAlignment="1" applyProtection="1">
      <alignment/>
      <protection locked="0"/>
    </xf>
    <xf numFmtId="173" fontId="5" fillId="35" borderId="23" xfId="0" applyNumberFormat="1" applyFont="1" applyFill="1" applyBorder="1" applyAlignment="1" applyProtection="1">
      <alignment/>
      <protection/>
    </xf>
    <xf numFmtId="9" fontId="5" fillId="35" borderId="24" xfId="58" applyNumberFormat="1" applyFont="1" applyFill="1" applyBorder="1" applyAlignment="1" applyProtection="1">
      <alignment horizontal="center"/>
      <protection/>
    </xf>
    <xf numFmtId="0" fontId="18" fillId="34" borderId="0" xfId="0" applyFont="1" applyFill="1" applyBorder="1" applyAlignment="1">
      <alignment horizontal="right"/>
    </xf>
    <xf numFmtId="0" fontId="18" fillId="34" borderId="18" xfId="0" applyFont="1" applyFill="1" applyBorder="1" applyAlignment="1">
      <alignment/>
    </xf>
    <xf numFmtId="0" fontId="5" fillId="34" borderId="17" xfId="0" applyFont="1" applyFill="1" applyBorder="1" applyAlignment="1">
      <alignment/>
    </xf>
    <xf numFmtId="4" fontId="18" fillId="34" borderId="17" xfId="0" applyNumberFormat="1" applyFont="1" applyFill="1" applyBorder="1" applyAlignment="1">
      <alignment/>
    </xf>
    <xf numFmtId="173" fontId="5" fillId="33" borderId="17" xfId="0" applyNumberFormat="1" applyFont="1" applyFill="1" applyBorder="1" applyAlignment="1" applyProtection="1">
      <alignment/>
      <protection locked="0"/>
    </xf>
    <xf numFmtId="173" fontId="5" fillId="35" borderId="17" xfId="0" applyNumberFormat="1" applyFont="1" applyFill="1" applyBorder="1" applyAlignment="1" applyProtection="1">
      <alignment/>
      <protection/>
    </xf>
    <xf numFmtId="9" fontId="5" fillId="35" borderId="15" xfId="58" applyNumberFormat="1" applyFont="1" applyFill="1" applyBorder="1" applyAlignment="1" applyProtection="1">
      <alignment horizontal="center"/>
      <protection/>
    </xf>
    <xf numFmtId="0" fontId="5" fillId="36" borderId="27" xfId="0" applyFont="1" applyFill="1" applyBorder="1" applyAlignment="1">
      <alignment horizontal="right"/>
    </xf>
    <xf numFmtId="0" fontId="5" fillId="36" borderId="11" xfId="0" applyFont="1" applyFill="1" applyBorder="1" applyAlignment="1">
      <alignment/>
    </xf>
    <xf numFmtId="4" fontId="5" fillId="36" borderId="11" xfId="0" applyNumberFormat="1" applyFont="1" applyFill="1" applyBorder="1" applyAlignment="1">
      <alignment/>
    </xf>
    <xf numFmtId="173" fontId="5" fillId="36" borderId="11" xfId="0" applyNumberFormat="1" applyFont="1" applyFill="1" applyBorder="1" applyAlignment="1" applyProtection="1">
      <alignment/>
      <protection locked="0"/>
    </xf>
    <xf numFmtId="9" fontId="5" fillId="36" borderId="10" xfId="58" applyNumberFormat="1" applyFont="1" applyFill="1" applyBorder="1" applyAlignment="1" applyProtection="1">
      <alignment horizontal="center"/>
      <protection/>
    </xf>
    <xf numFmtId="0" fontId="8" fillId="34" borderId="0" xfId="0" applyFont="1" applyFill="1" applyBorder="1" applyAlignment="1">
      <alignment horizontal="left"/>
    </xf>
    <xf numFmtId="0" fontId="8" fillId="34" borderId="0" xfId="0" applyFont="1" applyFill="1" applyBorder="1" applyAlignment="1">
      <alignment/>
    </xf>
    <xf numFmtId="4" fontId="8" fillId="34" borderId="0" xfId="0" applyNumberFormat="1" applyFont="1" applyFill="1" applyBorder="1" applyAlignment="1">
      <alignment/>
    </xf>
    <xf numFmtId="4" fontId="8" fillId="34" borderId="0" xfId="0" applyNumberFormat="1" applyFont="1" applyFill="1" applyBorder="1" applyAlignment="1">
      <alignment horizontal="center"/>
    </xf>
    <xf numFmtId="0" fontId="50" fillId="34" borderId="0" xfId="0" applyFont="1" applyFill="1" applyAlignment="1">
      <alignment/>
    </xf>
    <xf numFmtId="0" fontId="14" fillId="34" borderId="0" xfId="0" applyFont="1" applyFill="1" applyAlignment="1">
      <alignment/>
    </xf>
    <xf numFmtId="0" fontId="5" fillId="34" borderId="14" xfId="0" applyFont="1" applyFill="1" applyBorder="1" applyAlignment="1">
      <alignment/>
    </xf>
    <xf numFmtId="4" fontId="5" fillId="34" borderId="14" xfId="0" applyNumberFormat="1" applyFont="1" applyFill="1" applyBorder="1" applyAlignment="1">
      <alignment/>
    </xf>
    <xf numFmtId="4" fontId="5" fillId="34" borderId="14" xfId="0" applyNumberFormat="1" applyFont="1" applyFill="1" applyBorder="1" applyAlignment="1">
      <alignment horizontal="center"/>
    </xf>
    <xf numFmtId="0" fontId="14" fillId="34" borderId="14" xfId="0" applyFont="1" applyFill="1" applyBorder="1" applyAlignment="1">
      <alignment/>
    </xf>
    <xf numFmtId="0" fontId="18" fillId="34" borderId="0" xfId="0" applyFont="1" applyFill="1" applyBorder="1" applyAlignment="1" quotePrefix="1">
      <alignment horizontal="right"/>
    </xf>
    <xf numFmtId="0" fontId="18" fillId="0" borderId="22" xfId="0" applyFont="1" applyFill="1" applyBorder="1" applyAlignment="1">
      <alignment/>
    </xf>
    <xf numFmtId="0" fontId="18" fillId="34" borderId="23" xfId="0" applyFont="1" applyFill="1" applyBorder="1" applyAlignment="1">
      <alignment/>
    </xf>
    <xf numFmtId="4" fontId="5" fillId="34" borderId="23" xfId="0" applyNumberFormat="1" applyFont="1" applyFill="1" applyBorder="1" applyAlignment="1">
      <alignment/>
    </xf>
    <xf numFmtId="0" fontId="14" fillId="34" borderId="23" xfId="0" applyFont="1" applyFill="1" applyBorder="1" applyAlignment="1">
      <alignment/>
    </xf>
    <xf numFmtId="0" fontId="18" fillId="34" borderId="22" xfId="0" applyFont="1" applyFill="1" applyBorder="1" applyAlignment="1">
      <alignment/>
    </xf>
    <xf numFmtId="0" fontId="18" fillId="34" borderId="0" xfId="0" applyFont="1" applyFill="1" applyBorder="1" applyAlignment="1">
      <alignment horizontal="right"/>
    </xf>
    <xf numFmtId="4" fontId="5" fillId="34" borderId="23" xfId="0" applyNumberFormat="1" applyFont="1" applyFill="1" applyBorder="1" applyAlignment="1" applyProtection="1">
      <alignment horizontal="center"/>
      <protection locked="0"/>
    </xf>
    <xf numFmtId="3" fontId="5" fillId="34" borderId="23" xfId="0" applyNumberFormat="1" applyFont="1" applyFill="1" applyBorder="1" applyAlignment="1" applyProtection="1">
      <alignment horizontal="center"/>
      <protection locked="0"/>
    </xf>
    <xf numFmtId="49" fontId="18" fillId="34" borderId="0" xfId="0" applyNumberFormat="1" applyFont="1" applyFill="1" applyBorder="1" applyAlignment="1">
      <alignment horizontal="right"/>
    </xf>
    <xf numFmtId="3" fontId="18" fillId="34" borderId="23" xfId="0" applyNumberFormat="1" applyFont="1" applyFill="1" applyBorder="1" applyAlignment="1">
      <alignment/>
    </xf>
    <xf numFmtId="0" fontId="51" fillId="34" borderId="23" xfId="0" applyFont="1" applyFill="1" applyBorder="1" applyAlignment="1">
      <alignment/>
    </xf>
    <xf numFmtId="0" fontId="18" fillId="0" borderId="15" xfId="0" applyFont="1" applyFill="1" applyBorder="1" applyAlignment="1">
      <alignment horizontal="right"/>
    </xf>
    <xf numFmtId="0" fontId="18" fillId="34" borderId="0" xfId="0" applyFont="1" applyFill="1" applyBorder="1" applyAlignment="1">
      <alignment/>
    </xf>
    <xf numFmtId="0" fontId="18" fillId="0" borderId="0" xfId="0" applyFont="1" applyFill="1" applyBorder="1" applyAlignment="1">
      <alignment horizontal="right"/>
    </xf>
    <xf numFmtId="173" fontId="5" fillId="0" borderId="13" xfId="0" applyNumberFormat="1" applyFont="1" applyFill="1" applyBorder="1" applyAlignment="1" applyProtection="1">
      <alignment/>
      <protection locked="0"/>
    </xf>
    <xf numFmtId="173" fontId="5" fillId="0" borderId="13" xfId="0" applyNumberFormat="1" applyFont="1" applyFill="1" applyBorder="1" applyAlignment="1" applyProtection="1">
      <alignment/>
      <protection/>
    </xf>
    <xf numFmtId="0" fontId="8" fillId="34" borderId="28" xfId="0" applyFont="1" applyFill="1" applyBorder="1" applyAlignment="1">
      <alignment horizontal="right"/>
    </xf>
    <xf numFmtId="0" fontId="8" fillId="34" borderId="29" xfId="0" applyFont="1" applyFill="1" applyBorder="1" applyAlignment="1">
      <alignment horizontal="right"/>
    </xf>
    <xf numFmtId="0" fontId="8" fillId="34" borderId="30" xfId="0" applyFont="1" applyFill="1" applyBorder="1" applyAlignment="1">
      <alignment/>
    </xf>
    <xf numFmtId="173" fontId="8" fillId="35" borderId="30" xfId="0" applyNumberFormat="1" applyFont="1" applyFill="1" applyBorder="1" applyAlignment="1" applyProtection="1">
      <alignment/>
      <protection locked="0"/>
    </xf>
    <xf numFmtId="0" fontId="2" fillId="0" borderId="0" xfId="52" applyFont="1" applyBorder="1" applyAlignment="1" applyProtection="1">
      <alignment horizontal="right"/>
      <protection/>
    </xf>
    <xf numFmtId="0" fontId="2" fillId="0" borderId="0" xfId="52" applyBorder="1" applyAlignment="1" applyProtection="1">
      <alignment horizontal="right"/>
      <protection/>
    </xf>
    <xf numFmtId="0" fontId="8" fillId="0" borderId="19" xfId="0" applyFont="1" applyFill="1" applyBorder="1" applyAlignment="1">
      <alignment vertical="center" wrapText="1"/>
    </xf>
    <xf numFmtId="0" fontId="18" fillId="0" borderId="14" xfId="0" applyFont="1" applyFill="1" applyBorder="1" applyAlignment="1">
      <alignment vertical="center" wrapText="1"/>
    </xf>
    <xf numFmtId="0" fontId="0" fillId="0" borderId="14" xfId="0" applyBorder="1" applyAlignment="1">
      <alignment/>
    </xf>
    <xf numFmtId="0" fontId="5" fillId="0" borderId="0" xfId="0" applyFont="1" applyFill="1" applyBorder="1" applyAlignment="1">
      <alignment horizontal="right" vertical="center"/>
    </xf>
    <xf numFmtId="0" fontId="5" fillId="0" borderId="0" xfId="0" applyFont="1" applyFill="1" applyBorder="1" applyAlignment="1" quotePrefix="1">
      <alignment horizontal="right" vertical="center"/>
    </xf>
    <xf numFmtId="0" fontId="5" fillId="0" borderId="0" xfId="0" applyFont="1" applyFill="1" applyBorder="1" applyAlignment="1">
      <alignment vertical="center"/>
    </xf>
    <xf numFmtId="0" fontId="10" fillId="0" borderId="0" xfId="0" applyFont="1" applyFill="1" applyBorder="1" applyAlignment="1">
      <alignment/>
    </xf>
    <xf numFmtId="0" fontId="24" fillId="0" borderId="0" xfId="0" applyFont="1" applyFill="1" applyBorder="1" applyAlignment="1">
      <alignment horizontal="right"/>
    </xf>
    <xf numFmtId="0" fontId="29" fillId="0" borderId="21" xfId="52" applyFont="1" applyFill="1" applyBorder="1" applyAlignment="1" applyProtection="1">
      <alignment/>
      <protection/>
    </xf>
    <xf numFmtId="0" fontId="2" fillId="0" borderId="21" xfId="52" applyFont="1" applyBorder="1" applyAlignment="1" applyProtection="1">
      <alignment horizontal="left"/>
      <protection/>
    </xf>
    <xf numFmtId="0" fontId="2" fillId="0" borderId="21" xfId="52" applyFont="1" applyBorder="1" applyAlignment="1" applyProtection="1">
      <alignment horizontal="right"/>
      <protection/>
    </xf>
    <xf numFmtId="0" fontId="2" fillId="0" borderId="21" xfId="52" applyBorder="1" applyAlignment="1" applyProtection="1">
      <alignment horizontal="right"/>
      <protection/>
    </xf>
    <xf numFmtId="0" fontId="8" fillId="0" borderId="27" xfId="0" applyFont="1" applyFill="1" applyBorder="1" applyAlignment="1">
      <alignment horizontal="center"/>
    </xf>
    <xf numFmtId="0" fontId="0" fillId="0" borderId="17" xfId="0" applyBorder="1" applyAlignment="1">
      <alignment/>
    </xf>
    <xf numFmtId="0" fontId="11" fillId="0" borderId="19" xfId="0" applyFont="1" applyFill="1" applyBorder="1" applyAlignment="1">
      <alignment vertical="center"/>
    </xf>
    <xf numFmtId="0" fontId="16" fillId="0" borderId="22" xfId="0" applyFont="1" applyFill="1" applyBorder="1" applyAlignment="1">
      <alignment/>
    </xf>
    <xf numFmtId="0" fontId="0" fillId="0" borderId="14" xfId="0" applyBorder="1" applyAlignment="1">
      <alignment vertical="center"/>
    </xf>
    <xf numFmtId="4" fontId="5" fillId="0" borderId="14" xfId="0" applyNumberFormat="1" applyFont="1" applyFill="1" applyBorder="1" applyAlignment="1">
      <alignment vertical="center"/>
    </xf>
    <xf numFmtId="4" fontId="8" fillId="0" borderId="34" xfId="0" applyNumberFormat="1" applyFont="1" applyFill="1" applyBorder="1" applyAlignment="1">
      <alignment horizontal="center"/>
    </xf>
    <xf numFmtId="4" fontId="5" fillId="0" borderId="19" xfId="0" applyNumberFormat="1" applyFont="1" applyFill="1" applyBorder="1" applyAlignment="1">
      <alignment vertical="center"/>
    </xf>
    <xf numFmtId="0" fontId="5" fillId="0" borderId="22" xfId="0" applyFont="1" applyFill="1" applyBorder="1" applyAlignment="1">
      <alignment/>
    </xf>
    <xf numFmtId="0" fontId="9" fillId="0" borderId="23" xfId="0" applyFont="1" applyFill="1" applyBorder="1" applyAlignment="1">
      <alignment wrapText="1"/>
    </xf>
    <xf numFmtId="3" fontId="5" fillId="0" borderId="0" xfId="0" applyNumberFormat="1" applyFont="1" applyFill="1" applyBorder="1" applyAlignment="1" applyProtection="1">
      <alignment horizontal="center"/>
      <protection locked="0"/>
    </xf>
    <xf numFmtId="0" fontId="5" fillId="0" borderId="21" xfId="0" applyFont="1" applyFill="1" applyBorder="1" applyAlignment="1">
      <alignment/>
    </xf>
    <xf numFmtId="0" fontId="5" fillId="0" borderId="0" xfId="0" applyFont="1" applyFill="1" applyBorder="1" applyAlignment="1">
      <alignment/>
    </xf>
    <xf numFmtId="3" fontId="53" fillId="0" borderId="23" xfId="0" applyNumberFormat="1" applyFont="1" applyFill="1" applyBorder="1" applyAlignment="1" applyProtection="1">
      <alignment horizontal="center"/>
      <protection locked="0"/>
    </xf>
    <xf numFmtId="3" fontId="53" fillId="0" borderId="18" xfId="0" applyNumberFormat="1" applyFont="1" applyFill="1" applyBorder="1" applyAlignment="1" applyProtection="1">
      <alignment horizontal="center"/>
      <protection locked="0"/>
    </xf>
    <xf numFmtId="0" fontId="16" fillId="0" borderId="18" xfId="0" applyFont="1" applyFill="1" applyBorder="1" applyAlignment="1">
      <alignment horizontal="left"/>
    </xf>
    <xf numFmtId="0" fontId="55" fillId="0" borderId="0" xfId="0" applyFont="1" applyFill="1" applyBorder="1" applyAlignment="1">
      <alignment/>
    </xf>
    <xf numFmtId="0" fontId="11" fillId="0" borderId="0" xfId="0" applyFont="1" applyFill="1" applyBorder="1" applyAlignment="1">
      <alignment/>
    </xf>
    <xf numFmtId="0" fontId="56" fillId="0" borderId="21" xfId="0" applyFont="1" applyBorder="1" applyAlignment="1">
      <alignment/>
    </xf>
    <xf numFmtId="4" fontId="18" fillId="0" borderId="16" xfId="0" applyNumberFormat="1" applyFont="1" applyFill="1" applyBorder="1" applyAlignment="1">
      <alignment/>
    </xf>
    <xf numFmtId="0" fontId="57" fillId="0" borderId="0" xfId="0" applyFont="1" applyAlignment="1">
      <alignment/>
    </xf>
    <xf numFmtId="0" fontId="58" fillId="0" borderId="0" xfId="52" applyFont="1" applyAlignment="1" applyProtection="1">
      <alignment/>
      <protection/>
    </xf>
    <xf numFmtId="0" fontId="58" fillId="0" borderId="0" xfId="52" applyFont="1" applyAlignment="1" applyProtection="1">
      <alignment horizontal="left"/>
      <protection/>
    </xf>
    <xf numFmtId="0" fontId="58" fillId="0" borderId="0" xfId="52" applyFont="1" applyAlignment="1" applyProtection="1">
      <alignment horizontal="left" indent="5"/>
      <protection/>
    </xf>
    <xf numFmtId="0" fontId="58" fillId="0" borderId="0" xfId="52" applyFont="1" applyFill="1" applyBorder="1" applyAlignment="1" applyProtection="1">
      <alignment horizontal="left"/>
      <protection/>
    </xf>
    <xf numFmtId="0" fontId="5" fillId="0" borderId="0" xfId="0" applyFont="1" applyFill="1" applyBorder="1" applyAlignment="1">
      <alignment horizontal="right" vertical="top"/>
    </xf>
    <xf numFmtId="0" fontId="8" fillId="34" borderId="0" xfId="0" applyFont="1" applyFill="1" applyBorder="1" applyAlignment="1">
      <alignment horizontal="left" vertical="top"/>
    </xf>
    <xf numFmtId="0" fontId="8" fillId="34" borderId="0" xfId="0" applyFont="1" applyFill="1" applyBorder="1" applyAlignment="1">
      <alignment vertical="top"/>
    </xf>
    <xf numFmtId="4" fontId="8" fillId="34" borderId="0" xfId="0" applyNumberFormat="1" applyFont="1" applyFill="1" applyBorder="1" applyAlignment="1">
      <alignment vertical="top"/>
    </xf>
    <xf numFmtId="4" fontId="5" fillId="34" borderId="0" xfId="0" applyNumberFormat="1" applyFont="1" applyFill="1" applyBorder="1" applyAlignment="1">
      <alignment horizontal="center" vertical="top"/>
    </xf>
    <xf numFmtId="4" fontId="5" fillId="34" borderId="0" xfId="0" applyNumberFormat="1" applyFont="1" applyFill="1" applyBorder="1" applyAlignment="1">
      <alignment vertical="top"/>
    </xf>
    <xf numFmtId="0" fontId="5" fillId="34" borderId="0" xfId="0" applyFont="1" applyFill="1" applyBorder="1" applyAlignment="1">
      <alignment vertical="top"/>
    </xf>
    <xf numFmtId="0" fontId="5" fillId="34" borderId="0" xfId="0" applyFont="1" applyFill="1" applyBorder="1" applyAlignment="1" applyProtection="1">
      <alignment vertical="top"/>
      <protection/>
    </xf>
    <xf numFmtId="0" fontId="5" fillId="0" borderId="0" xfId="0" applyFont="1" applyFill="1" applyBorder="1" applyAlignment="1">
      <alignment vertical="top"/>
    </xf>
    <xf numFmtId="0" fontId="25" fillId="0" borderId="0" xfId="0" applyFont="1" applyAlignment="1">
      <alignment/>
    </xf>
    <xf numFmtId="4" fontId="8" fillId="0" borderId="0" xfId="0" applyNumberFormat="1" applyFont="1" applyFill="1" applyBorder="1" applyAlignment="1">
      <alignment horizontal="center"/>
    </xf>
    <xf numFmtId="0" fontId="8" fillId="0" borderId="11" xfId="0" applyFont="1" applyFill="1" applyBorder="1" applyAlignment="1">
      <alignment horizontal="left"/>
    </xf>
    <xf numFmtId="0" fontId="8" fillId="0" borderId="27" xfId="0" applyFont="1" applyFill="1" applyBorder="1" applyAlignment="1">
      <alignment horizontal="center"/>
    </xf>
    <xf numFmtId="0" fontId="16" fillId="0" borderId="18" xfId="0" applyFont="1" applyFill="1" applyBorder="1" applyAlignment="1">
      <alignment/>
    </xf>
    <xf numFmtId="0" fontId="18" fillId="33" borderId="0" xfId="0" applyFont="1" applyFill="1" applyBorder="1" applyAlignment="1">
      <alignment/>
    </xf>
    <xf numFmtId="0" fontId="19" fillId="33" borderId="0" xfId="0" applyFont="1" applyFill="1" applyBorder="1" applyAlignment="1">
      <alignment/>
    </xf>
    <xf numFmtId="0" fontId="17" fillId="33" borderId="14" xfId="0" applyFont="1" applyFill="1" applyBorder="1" applyAlignment="1">
      <alignment wrapText="1"/>
    </xf>
    <xf numFmtId="4" fontId="8" fillId="33" borderId="11" xfId="0" applyNumberFormat="1" applyFont="1" applyFill="1" applyBorder="1" applyAlignment="1">
      <alignment horizontal="center"/>
    </xf>
    <xf numFmtId="4" fontId="5" fillId="33" borderId="0" xfId="0" applyNumberFormat="1" applyFont="1" applyFill="1" applyBorder="1" applyAlignment="1">
      <alignment/>
    </xf>
    <xf numFmtId="4" fontId="5" fillId="33" borderId="14" xfId="0" applyNumberFormat="1" applyFont="1" applyFill="1" applyBorder="1" applyAlignment="1">
      <alignment/>
    </xf>
    <xf numFmtId="4" fontId="5" fillId="33" borderId="0" xfId="0" applyNumberFormat="1" applyFont="1" applyFill="1" applyBorder="1" applyAlignment="1" applyProtection="1">
      <alignment horizontal="center"/>
      <protection locked="0"/>
    </xf>
    <xf numFmtId="4" fontId="5" fillId="33" borderId="0" xfId="0" applyNumberFormat="1" applyFont="1" applyFill="1" applyBorder="1" applyAlignment="1">
      <alignment horizontal="center"/>
    </xf>
    <xf numFmtId="4" fontId="18" fillId="0" borderId="23" xfId="0" applyNumberFormat="1" applyFont="1" applyFill="1" applyBorder="1" applyAlignment="1">
      <alignment horizontal="center"/>
    </xf>
    <xf numFmtId="4" fontId="12" fillId="0" borderId="11" xfId="0" applyNumberFormat="1" applyFont="1" applyFill="1" applyBorder="1" applyAlignment="1">
      <alignment/>
    </xf>
    <xf numFmtId="4" fontId="8" fillId="0" borderId="31" xfId="0" applyNumberFormat="1" applyFont="1" applyFill="1" applyBorder="1" applyAlignment="1">
      <alignment horizontal="center"/>
    </xf>
    <xf numFmtId="4" fontId="8" fillId="0" borderId="35" xfId="0" applyNumberFormat="1" applyFont="1" applyFill="1" applyBorder="1" applyAlignment="1">
      <alignment horizontal="center"/>
    </xf>
    <xf numFmtId="4" fontId="5" fillId="0" borderId="16" xfId="0" applyNumberFormat="1" applyFont="1" applyFill="1" applyBorder="1" applyAlignment="1">
      <alignment horizontal="right"/>
    </xf>
    <xf numFmtId="4" fontId="11" fillId="0" borderId="25" xfId="0" applyNumberFormat="1" applyFont="1" applyFill="1" applyBorder="1" applyAlignment="1">
      <alignment/>
    </xf>
    <xf numFmtId="4" fontId="5" fillId="0" borderId="31" xfId="0" applyNumberFormat="1" applyFont="1" applyFill="1" applyBorder="1" applyAlignment="1">
      <alignment/>
    </xf>
    <xf numFmtId="4" fontId="18" fillId="0" borderId="16" xfId="0" applyNumberFormat="1" applyFont="1" applyFill="1" applyBorder="1" applyAlignment="1">
      <alignment horizontal="right"/>
    </xf>
    <xf numFmtId="4" fontId="5" fillId="0" borderId="33" xfId="0" applyNumberFormat="1" applyFont="1" applyFill="1" applyBorder="1" applyAlignment="1">
      <alignment/>
    </xf>
    <xf numFmtId="4" fontId="12" fillId="0" borderId="0" xfId="0" applyNumberFormat="1" applyFont="1" applyFill="1" applyBorder="1" applyAlignment="1">
      <alignment horizontal="center"/>
    </xf>
    <xf numFmtId="4" fontId="5" fillId="0" borderId="17" xfId="0" applyNumberFormat="1" applyFont="1" applyFill="1" applyBorder="1" applyAlignment="1">
      <alignment horizontal="center"/>
    </xf>
    <xf numFmtId="4" fontId="5" fillId="0" borderId="14" xfId="0" applyNumberFormat="1" applyFont="1" applyFill="1" applyBorder="1" applyAlignment="1">
      <alignment horizontal="center"/>
    </xf>
    <xf numFmtId="4" fontId="5" fillId="0" borderId="0" xfId="0" applyNumberFormat="1" applyFont="1" applyFill="1" applyBorder="1" applyAlignment="1" applyProtection="1">
      <alignment horizontal="center"/>
      <protection locked="0"/>
    </xf>
    <xf numFmtId="0" fontId="11" fillId="33" borderId="14" xfId="0" applyFont="1" applyFill="1" applyBorder="1" applyAlignment="1">
      <alignment vertical="center" wrapText="1"/>
    </xf>
    <xf numFmtId="0" fontId="11" fillId="33" borderId="0" xfId="0" applyFont="1" applyFill="1" applyBorder="1" applyAlignment="1">
      <alignment wrapText="1"/>
    </xf>
    <xf numFmtId="0" fontId="5" fillId="33" borderId="0" xfId="0" applyFont="1" applyFill="1" applyBorder="1" applyAlignment="1">
      <alignment/>
    </xf>
    <xf numFmtId="4" fontId="8" fillId="0" borderId="25" xfId="0" applyNumberFormat="1" applyFont="1" applyFill="1" applyBorder="1" applyAlignment="1">
      <alignment/>
    </xf>
    <xf numFmtId="4" fontId="5" fillId="0" borderId="32" xfId="0" applyNumberFormat="1" applyFont="1" applyFill="1" applyBorder="1" applyAlignment="1">
      <alignment/>
    </xf>
    <xf numFmtId="4" fontId="28" fillId="0" borderId="36" xfId="0" applyNumberFormat="1" applyFont="1" applyFill="1" applyBorder="1" applyAlignment="1">
      <alignment/>
    </xf>
    <xf numFmtId="0" fontId="11" fillId="33" borderId="14" xfId="0" applyFont="1" applyFill="1" applyBorder="1" applyAlignment="1">
      <alignment horizontal="left" vertical="center" wrapText="1"/>
    </xf>
    <xf numFmtId="4" fontId="8" fillId="0" borderId="20" xfId="0" applyNumberFormat="1" applyFont="1" applyFill="1" applyBorder="1" applyAlignment="1">
      <alignment/>
    </xf>
    <xf numFmtId="4" fontId="8" fillId="0" borderId="31" xfId="0" applyNumberFormat="1" applyFont="1" applyFill="1" applyBorder="1" applyAlignment="1">
      <alignment/>
    </xf>
    <xf numFmtId="4" fontId="8" fillId="0" borderId="25" xfId="0" applyNumberFormat="1" applyFont="1" applyFill="1" applyBorder="1" applyAlignment="1">
      <alignment/>
    </xf>
    <xf numFmtId="4" fontId="5" fillId="0" borderId="32" xfId="0" applyNumberFormat="1" applyFont="1" applyFill="1" applyBorder="1" applyAlignment="1">
      <alignment horizontal="right"/>
    </xf>
    <xf numFmtId="4" fontId="28" fillId="0" borderId="10" xfId="0" applyNumberFormat="1" applyFont="1" applyFill="1" applyBorder="1" applyAlignment="1">
      <alignment/>
    </xf>
    <xf numFmtId="0" fontId="17" fillId="33" borderId="14" xfId="0" applyFont="1" applyFill="1" applyBorder="1" applyAlignment="1">
      <alignment vertical="center" wrapText="1"/>
    </xf>
    <xf numFmtId="4" fontId="5" fillId="33" borderId="14" xfId="0" applyNumberFormat="1" applyFont="1" applyFill="1" applyBorder="1" applyAlignment="1">
      <alignment vertical="center"/>
    </xf>
    <xf numFmtId="4" fontId="18" fillId="0" borderId="14" xfId="0" applyNumberFormat="1" applyFont="1" applyFill="1" applyBorder="1" applyAlignment="1">
      <alignment/>
    </xf>
    <xf numFmtId="4" fontId="5" fillId="0" borderId="14" xfId="0" applyNumberFormat="1" applyFont="1" applyFill="1" applyBorder="1" applyAlignment="1">
      <alignment horizontal="center" vertical="center"/>
    </xf>
    <xf numFmtId="4" fontId="5" fillId="0" borderId="23" xfId="0" applyNumberFormat="1" applyFont="1" applyFill="1" applyBorder="1" applyAlignment="1">
      <alignment horizontal="center"/>
    </xf>
    <xf numFmtId="4" fontId="5" fillId="0" borderId="23" xfId="0" applyNumberFormat="1" applyFont="1" applyFill="1" applyBorder="1" applyAlignment="1" applyProtection="1">
      <alignment horizontal="center"/>
      <protection locked="0"/>
    </xf>
    <xf numFmtId="4" fontId="18" fillId="0" borderId="0" xfId="0" applyNumberFormat="1" applyFont="1" applyFill="1" applyBorder="1" applyAlignment="1">
      <alignment horizontal="center"/>
    </xf>
    <xf numFmtId="4" fontId="5" fillId="0" borderId="24" xfId="0" applyNumberFormat="1" applyFont="1" applyFill="1" applyBorder="1" applyAlignment="1">
      <alignment horizontal="right"/>
    </xf>
    <xf numFmtId="4" fontId="5" fillId="0" borderId="33" xfId="0" applyNumberFormat="1" applyFont="1" applyFill="1" applyBorder="1" applyAlignment="1">
      <alignment horizontal="right"/>
    </xf>
    <xf numFmtId="4" fontId="18" fillId="0" borderId="32" xfId="0" applyNumberFormat="1" applyFont="1" applyFill="1" applyBorder="1" applyAlignment="1">
      <alignment/>
    </xf>
    <xf numFmtId="4" fontId="18" fillId="0" borderId="25" xfId="0" applyNumberFormat="1" applyFont="1" applyFill="1" applyBorder="1" applyAlignment="1">
      <alignment/>
    </xf>
    <xf numFmtId="4" fontId="45" fillId="0" borderId="30" xfId="0" applyNumberFormat="1" applyFont="1" applyFill="1" applyBorder="1" applyAlignment="1">
      <alignment/>
    </xf>
    <xf numFmtId="4" fontId="8" fillId="0" borderId="28" xfId="0" applyNumberFormat="1" applyFont="1" applyFill="1" applyBorder="1" applyAlignment="1">
      <alignment/>
    </xf>
    <xf numFmtId="4" fontId="5" fillId="0" borderId="31" xfId="0" applyNumberFormat="1" applyFont="1" applyFill="1" applyBorder="1" applyAlignment="1">
      <alignment horizontal="center"/>
    </xf>
    <xf numFmtId="4" fontId="8" fillId="0" borderId="32" xfId="0" applyNumberFormat="1" applyFont="1" applyFill="1" applyBorder="1" applyAlignment="1">
      <alignment horizontal="center"/>
    </xf>
    <xf numFmtId="4" fontId="8" fillId="0" borderId="33" xfId="0" applyNumberFormat="1" applyFont="1" applyFill="1" applyBorder="1" applyAlignment="1">
      <alignment horizontal="center"/>
    </xf>
    <xf numFmtId="3" fontId="5" fillId="0" borderId="21" xfId="0" applyNumberFormat="1" applyFont="1" applyFill="1" applyBorder="1" applyAlignment="1" applyProtection="1">
      <alignment horizontal="center"/>
      <protection locked="0"/>
    </xf>
    <xf numFmtId="0" fontId="25" fillId="0" borderId="0" xfId="0" applyFont="1" applyBorder="1" applyAlignment="1">
      <alignment/>
    </xf>
    <xf numFmtId="4" fontId="21" fillId="0" borderId="0" xfId="0" applyNumberFormat="1" applyFont="1" applyFill="1" applyBorder="1" applyAlignment="1" applyProtection="1">
      <alignment horizontal="center"/>
      <protection locked="0"/>
    </xf>
    <xf numFmtId="4" fontId="5" fillId="33" borderId="19" xfId="0" applyNumberFormat="1" applyFont="1" applyFill="1" applyBorder="1" applyAlignment="1">
      <alignment/>
    </xf>
    <xf numFmtId="9" fontId="5" fillId="0" borderId="37" xfId="58" applyNumberFormat="1" applyFont="1" applyFill="1" applyBorder="1" applyAlignment="1" applyProtection="1">
      <alignment horizontal="center"/>
      <protection/>
    </xf>
    <xf numFmtId="173" fontId="8" fillId="35" borderId="38" xfId="0" applyNumberFormat="1" applyFont="1" applyFill="1" applyBorder="1" applyAlignment="1" applyProtection="1">
      <alignment/>
      <protection locked="0"/>
    </xf>
    <xf numFmtId="4" fontId="5" fillId="0" borderId="0" xfId="0" applyNumberFormat="1" applyFont="1" applyFill="1" applyBorder="1" applyAlignment="1">
      <alignment horizontal="left"/>
    </xf>
    <xf numFmtId="4" fontId="5" fillId="35" borderId="0" xfId="0" applyNumberFormat="1" applyFont="1" applyFill="1" applyBorder="1" applyAlignment="1">
      <alignment horizontal="center"/>
    </xf>
    <xf numFmtId="0" fontId="5" fillId="35" borderId="0" xfId="0" applyFont="1" applyFill="1" applyBorder="1" applyAlignment="1">
      <alignment horizontal="center"/>
    </xf>
    <xf numFmtId="0" fontId="5" fillId="0" borderId="0" xfId="0" applyFont="1" applyFill="1" applyBorder="1" applyAlignment="1">
      <alignment horizontal="center"/>
    </xf>
    <xf numFmtId="4" fontId="8" fillId="36" borderId="0" xfId="0" applyNumberFormat="1" applyFont="1" applyFill="1" applyBorder="1" applyAlignment="1">
      <alignment horizontal="center"/>
    </xf>
    <xf numFmtId="0" fontId="8" fillId="35" borderId="0" xfId="0" applyFont="1" applyFill="1" applyBorder="1" applyAlignment="1">
      <alignment horizontal="center"/>
    </xf>
    <xf numFmtId="0" fontId="60"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horizontal="left" indent="4"/>
    </xf>
    <xf numFmtId="0" fontId="14" fillId="0" borderId="0" xfId="0" applyFont="1" applyAlignment="1">
      <alignment/>
    </xf>
    <xf numFmtId="0" fontId="68" fillId="0" borderId="0" xfId="0" applyFont="1" applyAlignment="1">
      <alignment horizontal="left" indent="8"/>
    </xf>
    <xf numFmtId="0" fontId="0" fillId="0" borderId="0" xfId="0" applyFont="1" applyAlignment="1">
      <alignment/>
    </xf>
    <xf numFmtId="0" fontId="2" fillId="0" borderId="0" xfId="52" applyAlignment="1" applyProtection="1">
      <alignment/>
      <protection/>
    </xf>
    <xf numFmtId="4" fontId="5" fillId="0" borderId="20" xfId="0" applyNumberFormat="1" applyFont="1" applyFill="1" applyBorder="1" applyAlignment="1">
      <alignment vertical="center"/>
    </xf>
    <xf numFmtId="3" fontId="6" fillId="37" borderId="0" xfId="0" applyNumberFormat="1" applyFont="1" applyFill="1" applyBorder="1" applyAlignment="1" applyProtection="1">
      <alignment horizontal="right"/>
      <protection locked="0"/>
    </xf>
    <xf numFmtId="3" fontId="6" fillId="37" borderId="14" xfId="0" applyNumberFormat="1" applyFont="1" applyFill="1" applyBorder="1" applyAlignment="1" applyProtection="1">
      <alignment horizontal="right"/>
      <protection locked="0"/>
    </xf>
    <xf numFmtId="3" fontId="10" fillId="37" borderId="39" xfId="0" applyNumberFormat="1" applyFont="1" applyFill="1" applyBorder="1" applyAlignment="1" applyProtection="1">
      <alignment horizontal="right"/>
      <protection/>
    </xf>
    <xf numFmtId="0" fontId="5" fillId="0" borderId="40" xfId="0" applyFont="1" applyFill="1" applyBorder="1" applyAlignment="1">
      <alignment/>
    </xf>
    <xf numFmtId="0" fontId="0" fillId="0" borderId="0" xfId="0" applyFont="1" applyFill="1" applyBorder="1" applyAlignment="1">
      <alignment horizontal="right"/>
    </xf>
    <xf numFmtId="0" fontId="0" fillId="0" borderId="18" xfId="0" applyBorder="1" applyAlignment="1">
      <alignment/>
    </xf>
    <xf numFmtId="4" fontId="30" fillId="0" borderId="0" xfId="0" applyNumberFormat="1" applyFont="1" applyFill="1" applyBorder="1" applyAlignment="1">
      <alignment horizontal="center"/>
    </xf>
    <xf numFmtId="4" fontId="5" fillId="33" borderId="14" xfId="0" applyNumberFormat="1" applyFont="1" applyFill="1" applyBorder="1" applyAlignment="1">
      <alignment horizontal="center"/>
    </xf>
    <xf numFmtId="4" fontId="12" fillId="0" borderId="11" xfId="0" applyNumberFormat="1" applyFont="1"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23" xfId="0" applyFont="1" applyFill="1" applyBorder="1" applyAlignment="1">
      <alignment wrapText="1"/>
    </xf>
    <xf numFmtId="0" fontId="24" fillId="0" borderId="24" xfId="0" applyFont="1" applyBorder="1" applyAlignment="1">
      <alignment/>
    </xf>
    <xf numFmtId="4" fontId="18" fillId="0" borderId="22" xfId="0" applyNumberFormat="1" applyFont="1" applyFill="1" applyBorder="1" applyAlignment="1">
      <alignment/>
    </xf>
    <xf numFmtId="0" fontId="24" fillId="0" borderId="0" xfId="0" applyFont="1" applyFill="1" applyAlignment="1">
      <alignment/>
    </xf>
    <xf numFmtId="4" fontId="8" fillId="0" borderId="23" xfId="0" applyNumberFormat="1" applyFont="1" applyFill="1" applyBorder="1" applyAlignment="1">
      <alignment horizontal="center"/>
    </xf>
    <xf numFmtId="4" fontId="7" fillId="0" borderId="10" xfId="0" applyNumberFormat="1" applyFont="1" applyFill="1" applyBorder="1" applyAlignment="1">
      <alignment horizontal="right"/>
    </xf>
    <xf numFmtId="4" fontId="6" fillId="33" borderId="18" xfId="0" applyNumberFormat="1" applyFont="1" applyFill="1" applyBorder="1" applyAlignment="1" applyProtection="1">
      <alignment horizontal="right"/>
      <protection locked="0"/>
    </xf>
    <xf numFmtId="4" fontId="6" fillId="33" borderId="17" xfId="0" applyNumberFormat="1" applyFont="1" applyFill="1" applyBorder="1" applyAlignment="1" applyProtection="1">
      <alignment horizontal="right"/>
      <protection locked="0"/>
    </xf>
    <xf numFmtId="4" fontId="6" fillId="33" borderId="21" xfId="0" applyNumberFormat="1" applyFont="1" applyFill="1" applyBorder="1" applyAlignment="1" applyProtection="1">
      <alignment horizontal="right"/>
      <protection locked="0"/>
    </xf>
    <xf numFmtId="4" fontId="6" fillId="33" borderId="0" xfId="0" applyNumberFormat="1" applyFont="1" applyFill="1" applyBorder="1" applyAlignment="1" applyProtection="1">
      <alignment horizontal="right"/>
      <protection locked="0"/>
    </xf>
    <xf numFmtId="4" fontId="6" fillId="33" borderId="19" xfId="0" applyNumberFormat="1" applyFont="1" applyFill="1" applyBorder="1" applyAlignment="1" applyProtection="1">
      <alignment horizontal="right"/>
      <protection locked="0"/>
    </xf>
    <xf numFmtId="4" fontId="6" fillId="33" borderId="14" xfId="0" applyNumberFormat="1" applyFont="1" applyFill="1" applyBorder="1" applyAlignment="1" applyProtection="1">
      <alignment horizontal="right"/>
      <protection locked="0"/>
    </xf>
    <xf numFmtId="0" fontId="8" fillId="0" borderId="21" xfId="0" applyFont="1" applyFill="1" applyBorder="1" applyAlignment="1">
      <alignment horizontal="center"/>
    </xf>
    <xf numFmtId="0" fontId="8" fillId="0" borderId="19" xfId="0" applyFont="1" applyFill="1" applyBorder="1" applyAlignment="1">
      <alignment horizontal="center"/>
    </xf>
    <xf numFmtId="0" fontId="102" fillId="0" borderId="0" xfId="0" applyFont="1" applyAlignment="1">
      <alignment/>
    </xf>
    <xf numFmtId="0" fontId="101" fillId="0" borderId="0" xfId="0" applyFont="1" applyAlignment="1">
      <alignment/>
    </xf>
    <xf numFmtId="4" fontId="5" fillId="33" borderId="21" xfId="0" applyNumberFormat="1" applyFont="1" applyFill="1" applyBorder="1" applyAlignment="1" applyProtection="1">
      <alignment horizontal="center"/>
      <protection locked="0"/>
    </xf>
    <xf numFmtId="4" fontId="5" fillId="33" borderId="21" xfId="0" applyNumberFormat="1" applyFont="1" applyFill="1" applyBorder="1" applyAlignment="1">
      <alignment horizontal="center"/>
    </xf>
    <xf numFmtId="4" fontId="18" fillId="0" borderId="21" xfId="0" applyNumberFormat="1" applyFont="1" applyFill="1" applyBorder="1" applyAlignment="1" applyProtection="1">
      <alignment horizontal="center"/>
      <protection locked="0"/>
    </xf>
    <xf numFmtId="4" fontId="18" fillId="0" borderId="0" xfId="0" applyNumberFormat="1" applyFont="1" applyFill="1" applyBorder="1" applyAlignment="1" applyProtection="1">
      <alignment horizontal="center"/>
      <protection locked="0"/>
    </xf>
    <xf numFmtId="4" fontId="5" fillId="0" borderId="21" xfId="0" applyNumberFormat="1" applyFont="1" applyFill="1" applyBorder="1" applyAlignment="1" applyProtection="1">
      <alignment horizontal="center"/>
      <protection locked="0"/>
    </xf>
    <xf numFmtId="4" fontId="5" fillId="0" borderId="14" xfId="0" applyNumberFormat="1" applyFont="1" applyFill="1" applyBorder="1" applyAlignment="1" applyProtection="1">
      <alignment horizontal="center"/>
      <protection locked="0"/>
    </xf>
    <xf numFmtId="4" fontId="5" fillId="33" borderId="17"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0" fontId="49" fillId="0" borderId="21" xfId="0" applyFont="1" applyBorder="1" applyAlignment="1">
      <alignment/>
    </xf>
    <xf numFmtId="14" fontId="5" fillId="33" borderId="0" xfId="0" applyNumberFormat="1" applyFont="1" applyFill="1" applyBorder="1" applyAlignment="1" applyProtection="1">
      <alignment/>
      <protection locked="0"/>
    </xf>
    <xf numFmtId="0" fontId="5" fillId="0" borderId="21" xfId="0" applyFont="1" applyFill="1" applyBorder="1" applyAlignment="1">
      <alignment wrapText="1"/>
    </xf>
    <xf numFmtId="0" fontId="19" fillId="33" borderId="0" xfId="0" applyFont="1" applyFill="1" applyBorder="1" applyAlignment="1">
      <alignment wrapText="1"/>
    </xf>
    <xf numFmtId="0" fontId="5" fillId="0" borderId="21" xfId="0" applyFont="1" applyFill="1" applyBorder="1" applyAlignment="1">
      <alignment vertical="center"/>
    </xf>
    <xf numFmtId="0" fontId="5" fillId="0" borderId="21" xfId="0" applyFont="1" applyFill="1" applyBorder="1" applyAlignment="1">
      <alignment horizontal="left" vertical="top"/>
    </xf>
    <xf numFmtId="0" fontId="8" fillId="0" borderId="0" xfId="0" applyFont="1" applyFill="1" applyBorder="1" applyAlignment="1">
      <alignment horizontal="left"/>
    </xf>
    <xf numFmtId="0" fontId="8" fillId="0" borderId="21" xfId="0" applyFont="1" applyFill="1" applyBorder="1" applyAlignment="1">
      <alignment horizontal="left" vertical="top"/>
    </xf>
    <xf numFmtId="3" fontId="5" fillId="0" borderId="0" xfId="0" applyNumberFormat="1" applyFont="1" applyFill="1" applyBorder="1" applyAlignment="1">
      <alignment/>
    </xf>
    <xf numFmtId="173" fontId="5" fillId="0" borderId="0" xfId="0" applyNumberFormat="1" applyFont="1" applyFill="1" applyBorder="1" applyAlignment="1">
      <alignment/>
    </xf>
    <xf numFmtId="0" fontId="5" fillId="0" borderId="21" xfId="0" applyFont="1" applyFill="1" applyBorder="1" applyAlignment="1">
      <alignment horizontal="left" vertical="top" wrapText="1"/>
    </xf>
    <xf numFmtId="0" fontId="19" fillId="33" borderId="0" xfId="0" applyFont="1" applyFill="1" applyBorder="1" applyAlignment="1">
      <alignment horizontal="right"/>
    </xf>
    <xf numFmtId="14" fontId="5" fillId="35" borderId="0" xfId="0" applyNumberFormat="1" applyFont="1" applyFill="1" applyBorder="1" applyAlignment="1" applyProtection="1">
      <alignment horizontal="center"/>
      <protection/>
    </xf>
    <xf numFmtId="171" fontId="5" fillId="35" borderId="23" xfId="0" applyNumberFormat="1" applyFont="1" applyFill="1" applyBorder="1" applyAlignment="1" applyProtection="1">
      <alignment/>
      <protection locked="0"/>
    </xf>
    <xf numFmtId="171" fontId="5" fillId="35" borderId="17" xfId="0" applyNumberFormat="1" applyFont="1" applyFill="1" applyBorder="1" applyAlignment="1" applyProtection="1">
      <alignment/>
      <protection locked="0"/>
    </xf>
    <xf numFmtId="171" fontId="5" fillId="36" borderId="11" xfId="0" applyNumberFormat="1" applyFont="1" applyFill="1" applyBorder="1" applyAlignment="1" applyProtection="1">
      <alignment/>
      <protection locked="0"/>
    </xf>
    <xf numFmtId="171" fontId="5" fillId="34" borderId="0" xfId="0" applyNumberFormat="1" applyFont="1" applyFill="1" applyBorder="1" applyAlignment="1">
      <alignment/>
    </xf>
    <xf numFmtId="171" fontId="8" fillId="34" borderId="0" xfId="0" applyNumberFormat="1" applyFont="1" applyFill="1" applyBorder="1" applyAlignment="1">
      <alignment/>
    </xf>
    <xf numFmtId="171" fontId="5" fillId="35" borderId="14" xfId="0" applyNumberFormat="1" applyFont="1" applyFill="1" applyBorder="1" applyAlignment="1" applyProtection="1">
      <alignment/>
      <protection locked="0"/>
    </xf>
    <xf numFmtId="171" fontId="18" fillId="34" borderId="0" xfId="0" applyNumberFormat="1" applyFont="1" applyFill="1" applyBorder="1" applyAlignment="1">
      <alignment/>
    </xf>
    <xf numFmtId="171" fontId="5" fillId="0" borderId="13" xfId="0" applyNumberFormat="1" applyFont="1" applyFill="1" applyBorder="1" applyAlignment="1" applyProtection="1">
      <alignment/>
      <protection locked="0"/>
    </xf>
    <xf numFmtId="171" fontId="8" fillId="35" borderId="30" xfId="0" applyNumberFormat="1" applyFont="1" applyFill="1" applyBorder="1" applyAlignment="1" applyProtection="1">
      <alignment/>
      <protection locked="0"/>
    </xf>
    <xf numFmtId="0" fontId="57" fillId="0" borderId="0" xfId="0" applyFont="1" applyAlignment="1">
      <alignment horizontal="left"/>
    </xf>
    <xf numFmtId="0" fontId="59" fillId="33" borderId="0" xfId="0" applyFont="1" applyFill="1" applyAlignment="1">
      <alignment horizontal="center"/>
    </xf>
    <xf numFmtId="4" fontId="8" fillId="0" borderId="41" xfId="0" applyNumberFormat="1" applyFont="1" applyFill="1" applyBorder="1" applyAlignment="1">
      <alignment horizontal="center"/>
    </xf>
    <xf numFmtId="4" fontId="8" fillId="0" borderId="42" xfId="0" applyNumberFormat="1" applyFont="1" applyFill="1" applyBorder="1" applyAlignment="1">
      <alignment horizontal="center"/>
    </xf>
    <xf numFmtId="0" fontId="14" fillId="0" borderId="15" xfId="0" applyFont="1" applyBorder="1" applyAlignment="1">
      <alignment horizontal="right" wrapText="1"/>
    </xf>
    <xf numFmtId="0" fontId="14" fillId="0" borderId="20" xfId="0" applyFont="1" applyBorder="1" applyAlignment="1">
      <alignment horizontal="right" wrapText="1"/>
    </xf>
    <xf numFmtId="0" fontId="8" fillId="0" borderId="19" xfId="0" applyFont="1" applyFill="1" applyBorder="1" applyAlignment="1">
      <alignment horizontal="left" wrapText="1"/>
    </xf>
    <xf numFmtId="0" fontId="8" fillId="0" borderId="14" xfId="0" applyFont="1" applyFill="1" applyBorder="1" applyAlignment="1">
      <alignment horizontal="left" wrapText="1"/>
    </xf>
    <xf numFmtId="4" fontId="8" fillId="33" borderId="0" xfId="0" applyNumberFormat="1" applyFont="1" applyFill="1" applyBorder="1" applyAlignment="1" applyProtection="1">
      <alignment horizontal="left"/>
      <protection locked="0"/>
    </xf>
    <xf numFmtId="0" fontId="11" fillId="0" borderId="22" xfId="0" applyFont="1" applyFill="1" applyBorder="1" applyAlignment="1">
      <alignment horizontal="left" wrapText="1"/>
    </xf>
    <xf numFmtId="0" fontId="11" fillId="0" borderId="23" xfId="0" applyFont="1" applyFill="1" applyBorder="1" applyAlignment="1">
      <alignment horizontal="left" wrapText="1"/>
    </xf>
    <xf numFmtId="4" fontId="18" fillId="0" borderId="23" xfId="0" applyNumberFormat="1" applyFont="1" applyFill="1" applyBorder="1" applyAlignment="1">
      <alignment horizontal="center"/>
    </xf>
    <xf numFmtId="4" fontId="18" fillId="0" borderId="23" xfId="0" applyNumberFormat="1" applyFont="1" applyFill="1" applyBorder="1" applyAlignment="1">
      <alignment horizontal="center"/>
    </xf>
    <xf numFmtId="4" fontId="8" fillId="0" borderId="43" xfId="0" applyNumberFormat="1" applyFont="1" applyFill="1" applyBorder="1" applyAlignment="1">
      <alignment horizontal="center"/>
    </xf>
    <xf numFmtId="0" fontId="49" fillId="0" borderId="23" xfId="0" applyFont="1" applyBorder="1" applyAlignment="1">
      <alignment wrapText="1"/>
    </xf>
    <xf numFmtId="0" fontId="5" fillId="0" borderId="21" xfId="0" applyFont="1" applyFill="1" applyBorder="1" applyAlignment="1">
      <alignment horizontal="left" vertical="top"/>
    </xf>
    <xf numFmtId="0" fontId="5" fillId="0" borderId="0" xfId="0" applyFont="1" applyFill="1" applyBorder="1" applyAlignment="1">
      <alignment horizontal="left" vertical="top"/>
    </xf>
    <xf numFmtId="0" fontId="5" fillId="0" borderId="2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Local Office (LO)'!C10" /><Relationship Id="rId3"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hyperlink" Target="#'Long-term experts'!C10" /><Relationship Id="rId2" Type="http://schemas.openxmlformats.org/officeDocument/2006/relationships/hyperlink" Target="#Menu!A1"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Short-term experts'!C10" /><Relationship Id="rId2" Type="http://schemas.openxmlformats.org/officeDocument/2006/relationships/hyperlink" Target="#Menu!A1" /><Relationship Id="rId3"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Local support'!C10" /><Relationship Id="rId2" Type="http://schemas.openxmlformats.org/officeDocument/2006/relationships/hyperlink" Target="#Menu!A1" /><Relationship Id="rId3"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hyperlink" Target="#'Administrated project funds'!C10" /><Relationship Id="rId2" Type="http://schemas.openxmlformats.org/officeDocument/2006/relationships/hyperlink" Target="#Menu!A1" /><Relationship Id="rId3"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hyperlink" Target="#'Financial statement'!C9" /><Relationship Id="rId2" Type="http://schemas.openxmlformats.org/officeDocument/2006/relationships/hyperlink" Target="#Menu!A1" /><Relationship Id="rId3"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0</xdr:row>
      <xdr:rowOff>19050</xdr:rowOff>
    </xdr:from>
    <xdr:to>
      <xdr:col>3</xdr:col>
      <xdr:colOff>542925</xdr:colOff>
      <xdr:row>0</xdr:row>
      <xdr:rowOff>704850</xdr:rowOff>
    </xdr:to>
    <xdr:pic>
      <xdr:nvPicPr>
        <xdr:cNvPr id="1" name="Picture 1" descr="Bund_RGB_pos"/>
        <xdr:cNvPicPr preferRelativeResize="1">
          <a:picLocks noChangeAspect="1"/>
        </xdr:cNvPicPr>
      </xdr:nvPicPr>
      <xdr:blipFill>
        <a:blip r:embed="rId1"/>
        <a:stretch>
          <a:fillRect/>
        </a:stretch>
      </xdr:blipFill>
      <xdr:spPr>
        <a:xfrm>
          <a:off x="447675" y="19050"/>
          <a:ext cx="2638425" cy="685800"/>
        </a:xfrm>
        <a:prstGeom prst="rect">
          <a:avLst/>
        </a:prstGeom>
        <a:noFill/>
        <a:ln w="9525" cmpd="sng">
          <a:noFill/>
        </a:ln>
      </xdr:spPr>
    </xdr:pic>
    <xdr:clientData/>
  </xdr:twoCellAnchor>
  <xdr:twoCellAnchor>
    <xdr:from>
      <xdr:col>10</xdr:col>
      <xdr:colOff>152400</xdr:colOff>
      <xdr:row>58</xdr:row>
      <xdr:rowOff>57150</xdr:rowOff>
    </xdr:from>
    <xdr:to>
      <xdr:col>11</xdr:col>
      <xdr:colOff>704850</xdr:colOff>
      <xdr:row>60</xdr:row>
      <xdr:rowOff>95250</xdr:rowOff>
    </xdr:to>
    <xdr:sp>
      <xdr:nvSpPr>
        <xdr:cNvPr id="2" name="AutoShape 2">
          <a:hlinkClick r:id="rId2"/>
        </xdr:cNvPr>
        <xdr:cNvSpPr>
          <a:spLocks/>
        </xdr:cNvSpPr>
      </xdr:nvSpPr>
      <xdr:spPr>
        <a:xfrm>
          <a:off x="10315575" y="10448925"/>
          <a:ext cx="1209675" cy="447675"/>
        </a:xfrm>
        <a:prstGeom prst="righ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Next</a:t>
          </a:r>
        </a:p>
      </xdr:txBody>
    </xdr:sp>
    <xdr:clientData/>
  </xdr:twoCellAnchor>
  <xdr:twoCellAnchor>
    <xdr:from>
      <xdr:col>1</xdr:col>
      <xdr:colOff>66675</xdr:colOff>
      <xdr:row>58</xdr:row>
      <xdr:rowOff>76200</xdr:rowOff>
    </xdr:from>
    <xdr:to>
      <xdr:col>2</xdr:col>
      <xdr:colOff>619125</xdr:colOff>
      <xdr:row>60</xdr:row>
      <xdr:rowOff>114300</xdr:rowOff>
    </xdr:to>
    <xdr:sp>
      <xdr:nvSpPr>
        <xdr:cNvPr id="3" name="AutoShape 3">
          <a:hlinkClick r:id="rId3"/>
        </xdr:cNvPr>
        <xdr:cNvSpPr>
          <a:spLocks/>
        </xdr:cNvSpPr>
      </xdr:nvSpPr>
      <xdr:spPr>
        <a:xfrm>
          <a:off x="66675" y="10467975"/>
          <a:ext cx="1314450" cy="447675"/>
        </a:xfrm>
        <a:prstGeom prst="lef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Back to 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60</xdr:row>
      <xdr:rowOff>95250</xdr:rowOff>
    </xdr:from>
    <xdr:to>
      <xdr:col>11</xdr:col>
      <xdr:colOff>838200</xdr:colOff>
      <xdr:row>63</xdr:row>
      <xdr:rowOff>47625</xdr:rowOff>
    </xdr:to>
    <xdr:sp>
      <xdr:nvSpPr>
        <xdr:cNvPr id="1" name="AutoShape 1">
          <a:hlinkClick r:id="rId1"/>
        </xdr:cNvPr>
        <xdr:cNvSpPr>
          <a:spLocks/>
        </xdr:cNvSpPr>
      </xdr:nvSpPr>
      <xdr:spPr>
        <a:xfrm>
          <a:off x="10496550" y="11706225"/>
          <a:ext cx="1209675" cy="438150"/>
        </a:xfrm>
        <a:prstGeom prst="righ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Next</a:t>
          </a:r>
        </a:p>
      </xdr:txBody>
    </xdr:sp>
    <xdr:clientData/>
  </xdr:twoCellAnchor>
  <xdr:twoCellAnchor>
    <xdr:from>
      <xdr:col>1</xdr:col>
      <xdr:colOff>38100</xdr:colOff>
      <xdr:row>60</xdr:row>
      <xdr:rowOff>95250</xdr:rowOff>
    </xdr:from>
    <xdr:to>
      <xdr:col>2</xdr:col>
      <xdr:colOff>600075</xdr:colOff>
      <xdr:row>63</xdr:row>
      <xdr:rowOff>47625</xdr:rowOff>
    </xdr:to>
    <xdr:sp>
      <xdr:nvSpPr>
        <xdr:cNvPr id="2" name="AutoShape 2">
          <a:hlinkClick r:id="rId2"/>
        </xdr:cNvPr>
        <xdr:cNvSpPr>
          <a:spLocks/>
        </xdr:cNvSpPr>
      </xdr:nvSpPr>
      <xdr:spPr>
        <a:xfrm>
          <a:off x="38100" y="11706225"/>
          <a:ext cx="1371600" cy="438150"/>
        </a:xfrm>
        <a:prstGeom prst="lef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Back to Menu</a:t>
          </a:r>
        </a:p>
      </xdr:txBody>
    </xdr:sp>
    <xdr:clientData/>
  </xdr:twoCellAnchor>
  <xdr:twoCellAnchor>
    <xdr:from>
      <xdr:col>1</xdr:col>
      <xdr:colOff>361950</xdr:colOff>
      <xdr:row>0</xdr:row>
      <xdr:rowOff>0</xdr:rowOff>
    </xdr:from>
    <xdr:to>
      <xdr:col>3</xdr:col>
      <xdr:colOff>457200</xdr:colOff>
      <xdr:row>0</xdr:row>
      <xdr:rowOff>685800</xdr:rowOff>
    </xdr:to>
    <xdr:pic>
      <xdr:nvPicPr>
        <xdr:cNvPr id="3" name="Picture 3" descr="Bund_RGB_pos"/>
        <xdr:cNvPicPr preferRelativeResize="1">
          <a:picLocks noChangeAspect="1"/>
        </xdr:cNvPicPr>
      </xdr:nvPicPr>
      <xdr:blipFill>
        <a:blip r:embed="rId3"/>
        <a:stretch>
          <a:fillRect/>
        </a:stretch>
      </xdr:blipFill>
      <xdr:spPr>
        <a:xfrm>
          <a:off x="361950" y="0"/>
          <a:ext cx="26860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47</xdr:row>
      <xdr:rowOff>123825</xdr:rowOff>
    </xdr:from>
    <xdr:to>
      <xdr:col>11</xdr:col>
      <xdr:colOff>800100</xdr:colOff>
      <xdr:row>50</xdr:row>
      <xdr:rowOff>66675</xdr:rowOff>
    </xdr:to>
    <xdr:sp>
      <xdr:nvSpPr>
        <xdr:cNvPr id="1" name="AutoShape 1">
          <a:hlinkClick r:id="rId1"/>
        </xdr:cNvPr>
        <xdr:cNvSpPr>
          <a:spLocks/>
        </xdr:cNvSpPr>
      </xdr:nvSpPr>
      <xdr:spPr>
        <a:xfrm>
          <a:off x="10687050" y="9191625"/>
          <a:ext cx="1219200" cy="428625"/>
        </a:xfrm>
        <a:prstGeom prst="righ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Next</a:t>
          </a:r>
        </a:p>
      </xdr:txBody>
    </xdr:sp>
    <xdr:clientData/>
  </xdr:twoCellAnchor>
  <xdr:twoCellAnchor>
    <xdr:from>
      <xdr:col>1</xdr:col>
      <xdr:colOff>47625</xdr:colOff>
      <xdr:row>47</xdr:row>
      <xdr:rowOff>123825</xdr:rowOff>
    </xdr:from>
    <xdr:to>
      <xdr:col>2</xdr:col>
      <xdr:colOff>523875</xdr:colOff>
      <xdr:row>50</xdr:row>
      <xdr:rowOff>76200</xdr:rowOff>
    </xdr:to>
    <xdr:sp>
      <xdr:nvSpPr>
        <xdr:cNvPr id="2" name="AutoShape 2">
          <a:hlinkClick r:id="rId2"/>
        </xdr:cNvPr>
        <xdr:cNvSpPr>
          <a:spLocks/>
        </xdr:cNvSpPr>
      </xdr:nvSpPr>
      <xdr:spPr>
        <a:xfrm>
          <a:off x="47625" y="9191625"/>
          <a:ext cx="1524000" cy="438150"/>
        </a:xfrm>
        <a:prstGeom prst="lef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Back to Menu</a:t>
          </a:r>
        </a:p>
      </xdr:txBody>
    </xdr:sp>
    <xdr:clientData/>
  </xdr:twoCellAnchor>
  <xdr:twoCellAnchor>
    <xdr:from>
      <xdr:col>1</xdr:col>
      <xdr:colOff>419100</xdr:colOff>
      <xdr:row>0</xdr:row>
      <xdr:rowOff>9525</xdr:rowOff>
    </xdr:from>
    <xdr:to>
      <xdr:col>3</xdr:col>
      <xdr:colOff>504825</xdr:colOff>
      <xdr:row>0</xdr:row>
      <xdr:rowOff>695325</xdr:rowOff>
    </xdr:to>
    <xdr:pic>
      <xdr:nvPicPr>
        <xdr:cNvPr id="3" name="Picture 3" descr="Bund_RGB_pos"/>
        <xdr:cNvPicPr preferRelativeResize="1">
          <a:picLocks noChangeAspect="1"/>
        </xdr:cNvPicPr>
      </xdr:nvPicPr>
      <xdr:blipFill>
        <a:blip r:embed="rId3"/>
        <a:stretch>
          <a:fillRect/>
        </a:stretch>
      </xdr:blipFill>
      <xdr:spPr>
        <a:xfrm>
          <a:off x="419100" y="9525"/>
          <a:ext cx="29146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44</xdr:row>
      <xdr:rowOff>57150</xdr:rowOff>
    </xdr:from>
    <xdr:to>
      <xdr:col>11</xdr:col>
      <xdr:colOff>800100</xdr:colOff>
      <xdr:row>47</xdr:row>
      <xdr:rowOff>123825</xdr:rowOff>
    </xdr:to>
    <xdr:sp>
      <xdr:nvSpPr>
        <xdr:cNvPr id="1" name="AutoShape 1">
          <a:hlinkClick r:id="rId1"/>
        </xdr:cNvPr>
        <xdr:cNvSpPr>
          <a:spLocks/>
        </xdr:cNvSpPr>
      </xdr:nvSpPr>
      <xdr:spPr>
        <a:xfrm>
          <a:off x="10553700" y="8191500"/>
          <a:ext cx="1209675" cy="552450"/>
        </a:xfrm>
        <a:prstGeom prst="righ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Next</a:t>
          </a:r>
        </a:p>
      </xdr:txBody>
    </xdr:sp>
    <xdr:clientData/>
  </xdr:twoCellAnchor>
  <xdr:twoCellAnchor>
    <xdr:from>
      <xdr:col>1</xdr:col>
      <xdr:colOff>66675</xdr:colOff>
      <xdr:row>44</xdr:row>
      <xdr:rowOff>123825</xdr:rowOff>
    </xdr:from>
    <xdr:to>
      <xdr:col>2</xdr:col>
      <xdr:colOff>542925</xdr:colOff>
      <xdr:row>48</xdr:row>
      <xdr:rowOff>28575</xdr:rowOff>
    </xdr:to>
    <xdr:sp>
      <xdr:nvSpPr>
        <xdr:cNvPr id="2" name="AutoShape 2">
          <a:hlinkClick r:id="rId2"/>
        </xdr:cNvPr>
        <xdr:cNvSpPr>
          <a:spLocks/>
        </xdr:cNvSpPr>
      </xdr:nvSpPr>
      <xdr:spPr>
        <a:xfrm>
          <a:off x="66675" y="8258175"/>
          <a:ext cx="1381125" cy="552450"/>
        </a:xfrm>
        <a:prstGeom prst="lef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Back to Menu</a:t>
          </a:r>
        </a:p>
      </xdr:txBody>
    </xdr:sp>
    <xdr:clientData/>
  </xdr:twoCellAnchor>
  <xdr:twoCellAnchor>
    <xdr:from>
      <xdr:col>1</xdr:col>
      <xdr:colOff>485775</xdr:colOff>
      <xdr:row>0</xdr:row>
      <xdr:rowOff>0</xdr:rowOff>
    </xdr:from>
    <xdr:to>
      <xdr:col>3</xdr:col>
      <xdr:colOff>571500</xdr:colOff>
      <xdr:row>0</xdr:row>
      <xdr:rowOff>685800</xdr:rowOff>
    </xdr:to>
    <xdr:pic>
      <xdr:nvPicPr>
        <xdr:cNvPr id="3" name="Picture 3" descr="Bund_RGB_pos"/>
        <xdr:cNvPicPr preferRelativeResize="1">
          <a:picLocks noChangeAspect="1"/>
        </xdr:cNvPicPr>
      </xdr:nvPicPr>
      <xdr:blipFill>
        <a:blip r:embed="rId3"/>
        <a:stretch>
          <a:fillRect/>
        </a:stretch>
      </xdr:blipFill>
      <xdr:spPr>
        <a:xfrm>
          <a:off x="485775" y="0"/>
          <a:ext cx="277177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65</xdr:row>
      <xdr:rowOff>47625</xdr:rowOff>
    </xdr:from>
    <xdr:to>
      <xdr:col>11</xdr:col>
      <xdr:colOff>790575</xdr:colOff>
      <xdr:row>68</xdr:row>
      <xdr:rowOff>85725</xdr:rowOff>
    </xdr:to>
    <xdr:sp>
      <xdr:nvSpPr>
        <xdr:cNvPr id="1" name="AutoShape 1">
          <a:hlinkClick r:id="rId1"/>
        </xdr:cNvPr>
        <xdr:cNvSpPr>
          <a:spLocks/>
        </xdr:cNvSpPr>
      </xdr:nvSpPr>
      <xdr:spPr>
        <a:xfrm>
          <a:off x="10544175" y="11982450"/>
          <a:ext cx="1209675" cy="523875"/>
        </a:xfrm>
        <a:prstGeom prst="righ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Next</a:t>
          </a:r>
        </a:p>
      </xdr:txBody>
    </xdr:sp>
    <xdr:clientData/>
  </xdr:twoCellAnchor>
  <xdr:twoCellAnchor>
    <xdr:from>
      <xdr:col>1</xdr:col>
      <xdr:colOff>57150</xdr:colOff>
      <xdr:row>65</xdr:row>
      <xdr:rowOff>76200</xdr:rowOff>
    </xdr:from>
    <xdr:to>
      <xdr:col>2</xdr:col>
      <xdr:colOff>552450</xdr:colOff>
      <xdr:row>68</xdr:row>
      <xdr:rowOff>28575</xdr:rowOff>
    </xdr:to>
    <xdr:sp>
      <xdr:nvSpPr>
        <xdr:cNvPr id="2" name="AutoShape 2">
          <a:hlinkClick r:id="rId2"/>
        </xdr:cNvPr>
        <xdr:cNvSpPr>
          <a:spLocks/>
        </xdr:cNvSpPr>
      </xdr:nvSpPr>
      <xdr:spPr>
        <a:xfrm>
          <a:off x="57150" y="12011025"/>
          <a:ext cx="1400175" cy="438150"/>
        </a:xfrm>
        <a:prstGeom prst="lef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Back to Menu</a:t>
          </a:r>
        </a:p>
      </xdr:txBody>
    </xdr:sp>
    <xdr:clientData/>
  </xdr:twoCellAnchor>
  <xdr:twoCellAnchor>
    <xdr:from>
      <xdr:col>1</xdr:col>
      <xdr:colOff>447675</xdr:colOff>
      <xdr:row>0</xdr:row>
      <xdr:rowOff>9525</xdr:rowOff>
    </xdr:from>
    <xdr:to>
      <xdr:col>3</xdr:col>
      <xdr:colOff>542925</xdr:colOff>
      <xdr:row>0</xdr:row>
      <xdr:rowOff>695325</xdr:rowOff>
    </xdr:to>
    <xdr:pic>
      <xdr:nvPicPr>
        <xdr:cNvPr id="3" name="Picture 3" descr="Bund_RGB_pos"/>
        <xdr:cNvPicPr preferRelativeResize="1">
          <a:picLocks noChangeAspect="1"/>
        </xdr:cNvPicPr>
      </xdr:nvPicPr>
      <xdr:blipFill>
        <a:blip r:embed="rId3"/>
        <a:stretch>
          <a:fillRect/>
        </a:stretch>
      </xdr:blipFill>
      <xdr:spPr>
        <a:xfrm>
          <a:off x="447675" y="9525"/>
          <a:ext cx="278130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60</xdr:row>
      <xdr:rowOff>0</xdr:rowOff>
    </xdr:from>
    <xdr:to>
      <xdr:col>11</xdr:col>
      <xdr:colOff>895350</xdr:colOff>
      <xdr:row>62</xdr:row>
      <xdr:rowOff>114300</xdr:rowOff>
    </xdr:to>
    <xdr:sp>
      <xdr:nvSpPr>
        <xdr:cNvPr id="1" name="AutoShape 1">
          <a:hlinkClick r:id="rId1"/>
        </xdr:cNvPr>
        <xdr:cNvSpPr>
          <a:spLocks/>
        </xdr:cNvSpPr>
      </xdr:nvSpPr>
      <xdr:spPr>
        <a:xfrm>
          <a:off x="10544175" y="11868150"/>
          <a:ext cx="1209675" cy="438150"/>
        </a:xfrm>
        <a:prstGeom prst="righ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Next</a:t>
          </a:r>
        </a:p>
      </xdr:txBody>
    </xdr:sp>
    <xdr:clientData/>
  </xdr:twoCellAnchor>
  <xdr:twoCellAnchor>
    <xdr:from>
      <xdr:col>1</xdr:col>
      <xdr:colOff>85725</xdr:colOff>
      <xdr:row>60</xdr:row>
      <xdr:rowOff>0</xdr:rowOff>
    </xdr:from>
    <xdr:to>
      <xdr:col>2</xdr:col>
      <xdr:colOff>676275</xdr:colOff>
      <xdr:row>62</xdr:row>
      <xdr:rowOff>114300</xdr:rowOff>
    </xdr:to>
    <xdr:sp>
      <xdr:nvSpPr>
        <xdr:cNvPr id="2" name="AutoShape 2">
          <a:hlinkClick r:id="rId2"/>
        </xdr:cNvPr>
        <xdr:cNvSpPr>
          <a:spLocks/>
        </xdr:cNvSpPr>
      </xdr:nvSpPr>
      <xdr:spPr>
        <a:xfrm>
          <a:off x="85725" y="11868150"/>
          <a:ext cx="1390650" cy="438150"/>
        </a:xfrm>
        <a:prstGeom prst="lef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Back to Menu</a:t>
          </a:r>
        </a:p>
      </xdr:txBody>
    </xdr:sp>
    <xdr:clientData/>
  </xdr:twoCellAnchor>
  <xdr:twoCellAnchor>
    <xdr:from>
      <xdr:col>1</xdr:col>
      <xdr:colOff>361950</xdr:colOff>
      <xdr:row>0</xdr:row>
      <xdr:rowOff>9525</xdr:rowOff>
    </xdr:from>
    <xdr:to>
      <xdr:col>3</xdr:col>
      <xdr:colOff>457200</xdr:colOff>
      <xdr:row>1</xdr:row>
      <xdr:rowOff>161925</xdr:rowOff>
    </xdr:to>
    <xdr:pic>
      <xdr:nvPicPr>
        <xdr:cNvPr id="3" name="Picture 3" descr="Bund_RGB_pos"/>
        <xdr:cNvPicPr preferRelativeResize="1">
          <a:picLocks noChangeAspect="1"/>
        </xdr:cNvPicPr>
      </xdr:nvPicPr>
      <xdr:blipFill>
        <a:blip r:embed="rId3"/>
        <a:stretch>
          <a:fillRect/>
        </a:stretch>
      </xdr:blipFill>
      <xdr:spPr>
        <a:xfrm>
          <a:off x="361950" y="9525"/>
          <a:ext cx="26765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86</xdr:row>
      <xdr:rowOff>142875</xdr:rowOff>
    </xdr:from>
    <xdr:to>
      <xdr:col>2</xdr:col>
      <xdr:colOff>704850</xdr:colOff>
      <xdr:row>89</xdr:row>
      <xdr:rowOff>85725</xdr:rowOff>
    </xdr:to>
    <xdr:sp>
      <xdr:nvSpPr>
        <xdr:cNvPr id="1" name="AutoShape 2">
          <a:hlinkClick r:id="rId1"/>
        </xdr:cNvPr>
        <xdr:cNvSpPr>
          <a:spLocks/>
        </xdr:cNvSpPr>
      </xdr:nvSpPr>
      <xdr:spPr>
        <a:xfrm>
          <a:off x="142875" y="14516100"/>
          <a:ext cx="1304925" cy="428625"/>
        </a:xfrm>
        <a:prstGeom prst="leftArrow">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Back to Menu</a:t>
          </a:r>
        </a:p>
      </xdr:txBody>
    </xdr:sp>
    <xdr:clientData/>
  </xdr:twoCellAnchor>
  <xdr:twoCellAnchor>
    <xdr:from>
      <xdr:col>1</xdr:col>
      <xdr:colOff>285750</xdr:colOff>
      <xdr:row>0</xdr:row>
      <xdr:rowOff>28575</xdr:rowOff>
    </xdr:from>
    <xdr:to>
      <xdr:col>3</xdr:col>
      <xdr:colOff>1285875</xdr:colOff>
      <xdr:row>0</xdr:row>
      <xdr:rowOff>714375</xdr:rowOff>
    </xdr:to>
    <xdr:pic>
      <xdr:nvPicPr>
        <xdr:cNvPr id="2" name="Picture 3" descr="Bund_RGB_pos"/>
        <xdr:cNvPicPr preferRelativeResize="1">
          <a:picLocks noChangeAspect="1"/>
        </xdr:cNvPicPr>
      </xdr:nvPicPr>
      <xdr:blipFill>
        <a:blip r:embed="rId2"/>
        <a:stretch>
          <a:fillRect/>
        </a:stretch>
      </xdr:blipFill>
      <xdr:spPr>
        <a:xfrm>
          <a:off x="285750" y="28575"/>
          <a:ext cx="29051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za.admin.ch/ressources/resource_en_23659.xl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eza.admin.ch/ressources/resource_en_23659.xls"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eza.admin.ch/ressources/resource_en_23659.xls"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4.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deza.admin.ch/ressources/resource_en_23659.xls"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showGridLines="0" zoomScalePageLayoutView="0" workbookViewId="0" topLeftCell="A4">
      <selection activeCell="A23" sqref="A23:IV24"/>
    </sheetView>
  </sheetViews>
  <sheetFormatPr defaultColWidth="9.140625" defaultRowHeight="12.75"/>
  <sheetData>
    <row r="1" ht="15">
      <c r="A1" s="398" t="s">
        <v>215</v>
      </c>
    </row>
    <row r="2" ht="15">
      <c r="A2" s="398"/>
    </row>
    <row r="3" spans="1:13" ht="14.25">
      <c r="A3" s="432" t="s">
        <v>252</v>
      </c>
      <c r="B3" s="433" t="s">
        <v>253</v>
      </c>
      <c r="C3" s="433"/>
      <c r="D3" s="433"/>
      <c r="E3" s="433"/>
      <c r="F3" s="433"/>
      <c r="G3" s="433"/>
      <c r="H3" s="433"/>
      <c r="I3" s="433"/>
      <c r="J3" s="433"/>
      <c r="K3" s="433"/>
      <c r="L3" s="433"/>
      <c r="M3" s="433"/>
    </row>
    <row r="4" ht="14.25">
      <c r="A4" s="215"/>
    </row>
    <row r="5" ht="14.25">
      <c r="A5" s="399" t="s">
        <v>216</v>
      </c>
    </row>
    <row r="6" ht="14.25">
      <c r="A6" s="215"/>
    </row>
    <row r="7" ht="14.25">
      <c r="A7" s="400" t="s">
        <v>217</v>
      </c>
    </row>
    <row r="8" ht="14.25">
      <c r="A8" s="401" t="s">
        <v>218</v>
      </c>
    </row>
    <row r="9" ht="14.25">
      <c r="A9" s="215"/>
    </row>
    <row r="10" ht="14.25">
      <c r="A10" s="400" t="s">
        <v>219</v>
      </c>
    </row>
    <row r="11" ht="14.25">
      <c r="A11" s="401" t="s">
        <v>251</v>
      </c>
    </row>
    <row r="12" ht="14.25">
      <c r="A12" s="401" t="s">
        <v>220</v>
      </c>
    </row>
    <row r="13" ht="14.25">
      <c r="A13" s="401" t="s">
        <v>221</v>
      </c>
    </row>
    <row r="14" spans="1:2" ht="14.25">
      <c r="A14" s="401"/>
      <c r="B14" s="402" t="s">
        <v>222</v>
      </c>
    </row>
    <row r="15" ht="14.25">
      <c r="A15" s="401" t="s">
        <v>223</v>
      </c>
    </row>
    <row r="16" ht="14.25">
      <c r="A16" s="401" t="s">
        <v>224</v>
      </c>
    </row>
    <row r="18" ht="14.25">
      <c r="A18" s="215"/>
    </row>
    <row r="19" ht="14.25">
      <c r="A19" s="400" t="s">
        <v>225</v>
      </c>
    </row>
    <row r="20" ht="14.25">
      <c r="A20" s="401" t="s">
        <v>226</v>
      </c>
    </row>
    <row r="21" ht="15">
      <c r="A21" s="403" t="s">
        <v>227</v>
      </c>
    </row>
    <row r="22" ht="15">
      <c r="A22" s="403" t="s">
        <v>228</v>
      </c>
    </row>
    <row r="23" ht="12.75">
      <c r="A23" s="404"/>
    </row>
    <row r="24" ht="12.75">
      <c r="A24" s="404"/>
    </row>
    <row r="25" ht="14.25">
      <c r="A25" s="400" t="s">
        <v>229</v>
      </c>
    </row>
    <row r="26" ht="14.25">
      <c r="A26" s="401" t="s">
        <v>230</v>
      </c>
    </row>
    <row r="27" ht="12.75">
      <c r="A27" s="404"/>
    </row>
    <row r="28" ht="14.25">
      <c r="A28" s="401"/>
    </row>
    <row r="29" ht="15">
      <c r="A29" s="400" t="s">
        <v>231</v>
      </c>
    </row>
    <row r="30" ht="14.25">
      <c r="A30" s="215" t="s">
        <v>232</v>
      </c>
    </row>
    <row r="31" ht="14.25">
      <c r="A31" s="401" t="s">
        <v>233</v>
      </c>
    </row>
    <row r="32" spans="1:2" ht="14.25">
      <c r="A32" s="401"/>
      <c r="B32" s="402" t="s">
        <v>234</v>
      </c>
    </row>
    <row r="33" ht="14.25">
      <c r="A33" s="401" t="s">
        <v>235</v>
      </c>
    </row>
    <row r="34" spans="1:2" ht="14.25">
      <c r="A34" s="405"/>
      <c r="B34" s="402" t="s">
        <v>236</v>
      </c>
    </row>
    <row r="36" spans="1:2" ht="14.25">
      <c r="A36" t="s">
        <v>237</v>
      </c>
      <c r="B36" s="215" t="s">
        <v>238</v>
      </c>
    </row>
    <row r="37" spans="1:2" ht="14.25">
      <c r="A37" t="s">
        <v>239</v>
      </c>
      <c r="B37" s="215" t="s">
        <v>240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C13"/>
  <sheetViews>
    <sheetView showGridLines="0" showOutlineSymbols="0" zoomScale="80" zoomScaleNormal="80" zoomScalePageLayoutView="0" workbookViewId="0" topLeftCell="A1">
      <selection activeCell="B2" sqref="B2"/>
    </sheetView>
  </sheetViews>
  <sheetFormatPr defaultColWidth="9.140625" defaultRowHeight="39.75" customHeight="1"/>
  <cols>
    <col min="1" max="1" width="9.28125" style="1" customWidth="1"/>
    <col min="2" max="2" width="79.140625" style="1" customWidth="1"/>
    <col min="3" max="3" width="23.7109375" style="1" customWidth="1"/>
    <col min="4" max="16384" width="9.140625" style="1" customWidth="1"/>
  </cols>
  <sheetData>
    <row r="1" spans="1:3" ht="39.75" customHeight="1">
      <c r="A1" s="464" t="s">
        <v>0</v>
      </c>
      <c r="B1" s="464"/>
      <c r="C1" s="318"/>
    </row>
    <row r="2" spans="1:3" ht="39.75" customHeight="1">
      <c r="A2" s="318"/>
      <c r="B2" s="319" t="s">
        <v>192</v>
      </c>
      <c r="C2" s="318"/>
    </row>
    <row r="3" spans="1:3" ht="39.75" customHeight="1">
      <c r="A3" s="318"/>
      <c r="B3" s="319" t="s">
        <v>193</v>
      </c>
      <c r="C3" s="318"/>
    </row>
    <row r="4" spans="1:3" ht="39.75" customHeight="1">
      <c r="A4" s="318"/>
      <c r="B4" s="320" t="s">
        <v>206</v>
      </c>
      <c r="C4" s="318"/>
    </row>
    <row r="5" spans="1:3" ht="39.75" customHeight="1">
      <c r="A5" s="318"/>
      <c r="B5" s="321" t="s">
        <v>175</v>
      </c>
      <c r="C5" s="318"/>
    </row>
    <row r="6" spans="1:3" ht="39.75" customHeight="1">
      <c r="A6" s="318"/>
      <c r="B6" s="321" t="s">
        <v>194</v>
      </c>
      <c r="C6" s="318"/>
    </row>
    <row r="7" spans="1:3" ht="39.75" customHeight="1">
      <c r="A7" s="318"/>
      <c r="B7" s="321" t="s">
        <v>108</v>
      </c>
      <c r="C7" s="318"/>
    </row>
    <row r="8" spans="1:3" ht="39.75" customHeight="1">
      <c r="A8" s="318"/>
      <c r="B8" s="322" t="s">
        <v>146</v>
      </c>
      <c r="C8" s="318"/>
    </row>
    <row r="9" spans="1:3" ht="39.75" customHeight="1">
      <c r="A9" s="318"/>
      <c r="B9" s="322" t="s">
        <v>1</v>
      </c>
      <c r="C9" s="318"/>
    </row>
    <row r="10" spans="1:3" ht="17.25" customHeight="1" hidden="1">
      <c r="A10" s="318"/>
      <c r="B10" s="318"/>
      <c r="C10" s="318"/>
    </row>
    <row r="11" spans="1:3" ht="70.5" customHeight="1">
      <c r="A11" s="318"/>
      <c r="B11" s="318"/>
      <c r="C11" s="318"/>
    </row>
    <row r="12" spans="1:3" ht="16.5" customHeight="1">
      <c r="A12" s="318"/>
      <c r="B12" s="318"/>
      <c r="C12" s="318"/>
    </row>
    <row r="13" spans="1:3" ht="15" customHeight="1">
      <c r="A13" s="465" t="s">
        <v>213</v>
      </c>
      <c r="B13" s="465"/>
      <c r="C13" s="318"/>
    </row>
  </sheetData>
  <sheetProtection/>
  <mergeCells count="2">
    <mergeCell ref="A1:B1"/>
    <mergeCell ref="A13:B13"/>
  </mergeCells>
  <hyperlinks>
    <hyperlink ref="B2" location="'Services Headquarters (HQ)'!C10" display="Services Headquarters [HQ]"/>
    <hyperlink ref="B3" location="'Local Office (LO)'!C10" display="Local Office of Contractor"/>
    <hyperlink ref="B8" location="'Administrated project funds'!C10" display="Administrated project funds"/>
    <hyperlink ref="B6" location="'Short-term experts'!C10" display="Short-term experts (consultants)"/>
    <hyperlink ref="B5" location="'Long-term experts'!C10" display="Long-term experts"/>
    <hyperlink ref="B9" location="'Financial statement'!C10" display="Financial statement for Mandate Agreement for Project Implementation "/>
    <hyperlink ref="B7" location="'Local support'!C10" display="Local support"/>
  </hyperlinks>
  <printOptions horizontalCentered="1"/>
  <pageMargins left="0.7480314960629921" right="0.7480314960629921" top="0.7874015748031497" bottom="0.5905511811023623" header="0.5118110236220472" footer="0.5118110236220472"/>
  <pageSetup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GL59"/>
  <sheetViews>
    <sheetView showZeros="0" zoomScale="80" zoomScaleNormal="80" zoomScaleSheetLayoutView="50" zoomScalePageLayoutView="0" workbookViewId="0" topLeftCell="B1">
      <pane ySplit="11" topLeftCell="A12" activePane="bottomLeft" state="frozen"/>
      <selection pane="topLeft" activeCell="A1" sqref="A1:B1"/>
      <selection pane="bottomLeft" activeCell="K10" sqref="K10"/>
    </sheetView>
  </sheetViews>
  <sheetFormatPr defaultColWidth="8.8515625" defaultRowHeight="12.75"/>
  <cols>
    <col min="1" max="1" width="40.140625" style="2" hidden="1" customWidth="1"/>
    <col min="2" max="2" width="11.421875" style="2" customWidth="1"/>
    <col min="3" max="3" width="26.7109375" style="3" customWidth="1"/>
    <col min="4" max="6" width="22.421875" style="3" customWidth="1"/>
    <col min="7" max="7" width="12.421875" style="6" customWidth="1"/>
    <col min="8" max="8" width="11.421875" style="6" customWidth="1"/>
    <col min="9" max="9" width="11.421875" style="5" customWidth="1"/>
    <col min="10" max="10" width="11.7109375" style="0" customWidth="1"/>
    <col min="11" max="11" width="9.8515625" style="3" customWidth="1"/>
    <col min="12" max="12" width="13.7109375" style="3" customWidth="1"/>
    <col min="13" max="13" width="9.421875" style="3" customWidth="1"/>
    <col min="14" max="14" width="13.28125" style="3" customWidth="1"/>
    <col min="15" max="15" width="10.28125" style="3" customWidth="1"/>
    <col min="16" max="16" width="13.421875" style="3" customWidth="1"/>
    <col min="17" max="17" width="10.28125" style="3" customWidth="1"/>
    <col min="18" max="18" width="13.421875" style="3" customWidth="1"/>
    <col min="19" max="19" width="22.7109375" style="5" customWidth="1"/>
    <col min="20" max="20" width="10.421875" style="3" customWidth="1"/>
    <col min="21" max="21" width="12.140625" style="3" customWidth="1"/>
    <col min="22" max="16384" width="8.8515625" style="3" customWidth="1"/>
  </cols>
  <sheetData>
    <row r="1" ht="57.75" customHeight="1">
      <c r="E1" s="4"/>
    </row>
    <row r="2" spans="2:11" ht="21" customHeight="1">
      <c r="B2" s="7"/>
      <c r="C2" s="8" t="s">
        <v>2</v>
      </c>
      <c r="D2" s="8"/>
      <c r="E2" s="8"/>
      <c r="F2" s="8"/>
      <c r="G2" s="416"/>
      <c r="H2" s="59"/>
      <c r="I2" s="59"/>
      <c r="K2" s="9"/>
    </row>
    <row r="3" spans="3:19" ht="4.5" customHeight="1">
      <c r="C3" s="10"/>
      <c r="D3" s="10"/>
      <c r="E3" s="10"/>
      <c r="F3" s="10"/>
      <c r="G3" s="416"/>
      <c r="H3" s="59"/>
      <c r="I3" s="59"/>
      <c r="S3" s="3"/>
    </row>
    <row r="4" spans="2:18" ht="14.25">
      <c r="B4" s="3"/>
      <c r="C4" s="5" t="s">
        <v>3</v>
      </c>
      <c r="D4" s="11"/>
      <c r="G4" s="416"/>
      <c r="H4" s="59"/>
      <c r="I4" s="59"/>
      <c r="K4" s="5"/>
      <c r="L4" s="5"/>
      <c r="M4" s="5"/>
      <c r="N4" s="12" t="s">
        <v>4</v>
      </c>
      <c r="P4" s="5"/>
      <c r="R4" s="5"/>
    </row>
    <row r="5" spans="2:18" ht="14.25">
      <c r="B5" s="3"/>
      <c r="C5" s="5"/>
      <c r="D5" s="11"/>
      <c r="E5" s="11"/>
      <c r="F5" s="11"/>
      <c r="G5" s="416"/>
      <c r="H5" s="59"/>
      <c r="I5" s="59"/>
      <c r="K5" s="5"/>
      <c r="L5" s="5"/>
      <c r="M5" s="5"/>
      <c r="N5" s="12"/>
      <c r="P5" s="5"/>
      <c r="R5" s="5"/>
    </row>
    <row r="6" spans="2:18" ht="14.25">
      <c r="B6" s="3"/>
      <c r="C6" s="5" t="s">
        <v>5</v>
      </c>
      <c r="D6" s="11"/>
      <c r="E6" s="11"/>
      <c r="F6" s="11"/>
      <c r="G6" s="416"/>
      <c r="H6" s="59"/>
      <c r="I6" s="59"/>
      <c r="K6" s="5"/>
      <c r="L6" s="5"/>
      <c r="M6" s="5"/>
      <c r="N6" s="13" t="s">
        <v>6</v>
      </c>
      <c r="P6" s="5"/>
      <c r="R6" s="5"/>
    </row>
    <row r="7" spans="2:18" ht="12" customHeight="1">
      <c r="B7" s="3"/>
      <c r="C7" s="5"/>
      <c r="D7" s="14"/>
      <c r="E7" s="14"/>
      <c r="F7" s="14"/>
      <c r="K7" s="5"/>
      <c r="L7" s="5"/>
      <c r="M7" s="5"/>
      <c r="N7" s="12" t="s">
        <v>198</v>
      </c>
      <c r="P7" s="5"/>
      <c r="R7" s="5"/>
    </row>
    <row r="8" spans="2:18" ht="14.25">
      <c r="B8" s="3"/>
      <c r="C8" s="15" t="s">
        <v>7</v>
      </c>
      <c r="D8" s="16"/>
      <c r="G8" s="207" t="s">
        <v>8</v>
      </c>
      <c r="K8" s="5"/>
      <c r="L8" s="5"/>
      <c r="M8" s="5"/>
      <c r="N8" s="3" t="s">
        <v>9</v>
      </c>
      <c r="P8" s="5"/>
      <c r="R8" s="5"/>
    </row>
    <row r="9" spans="2:18" ht="3.75" customHeight="1">
      <c r="B9" s="3"/>
      <c r="G9" s="395"/>
      <c r="K9" s="5"/>
      <c r="L9" s="5"/>
      <c r="M9" s="5"/>
      <c r="N9" s="5"/>
      <c r="O9" s="5"/>
      <c r="P9" s="5"/>
      <c r="Q9" s="5"/>
      <c r="R9" s="5"/>
    </row>
    <row r="10" spans="2:19" ht="14.25">
      <c r="B10" s="3"/>
      <c r="C10" s="472" t="s">
        <v>254</v>
      </c>
      <c r="D10" s="472"/>
      <c r="E10" s="357" t="s">
        <v>197</v>
      </c>
      <c r="F10" s="443">
        <v>41901</v>
      </c>
      <c r="G10" s="18" t="s">
        <v>10</v>
      </c>
      <c r="H10" s="17">
        <v>42186</v>
      </c>
      <c r="I10" s="18" t="s">
        <v>11</v>
      </c>
      <c r="J10" s="17">
        <v>42400</v>
      </c>
      <c r="K10" s="5"/>
      <c r="L10" s="5"/>
      <c r="M10" s="5"/>
      <c r="N10" s="5"/>
      <c r="O10" s="5"/>
      <c r="P10" s="5"/>
      <c r="Q10" s="5"/>
      <c r="R10" s="5"/>
      <c r="S10" s="19"/>
    </row>
    <row r="11" spans="11:19" ht="14.25" customHeight="1" thickBot="1">
      <c r="K11" s="466" t="s">
        <v>241</v>
      </c>
      <c r="L11" s="467"/>
      <c r="M11" s="466" t="s">
        <v>242</v>
      </c>
      <c r="N11" s="467"/>
      <c r="O11" s="466" t="s">
        <v>243</v>
      </c>
      <c r="P11" s="467"/>
      <c r="Q11" s="466" t="s">
        <v>244</v>
      </c>
      <c r="R11" s="467"/>
      <c r="S11" s="347" t="s">
        <v>12</v>
      </c>
    </row>
    <row r="12" spans="1:19" ht="15" customHeight="1" thickBot="1">
      <c r="A12" s="20" t="s">
        <v>13</v>
      </c>
      <c r="B12" s="298" t="s">
        <v>14</v>
      </c>
      <c r="C12" s="21" t="s">
        <v>15</v>
      </c>
      <c r="D12" s="22"/>
      <c r="E12" s="23"/>
      <c r="F12" s="22"/>
      <c r="G12" s="24" t="s">
        <v>16</v>
      </c>
      <c r="H12" s="24" t="s">
        <v>17</v>
      </c>
      <c r="I12" s="24" t="s">
        <v>18</v>
      </c>
      <c r="J12" s="24"/>
      <c r="K12" s="304" t="s">
        <v>18</v>
      </c>
      <c r="L12" s="24" t="s">
        <v>19</v>
      </c>
      <c r="M12" s="24" t="s">
        <v>18</v>
      </c>
      <c r="N12" s="24" t="s">
        <v>19</v>
      </c>
      <c r="O12" s="24" t="s">
        <v>18</v>
      </c>
      <c r="P12" s="24" t="s">
        <v>19</v>
      </c>
      <c r="Q12" s="24" t="s">
        <v>18</v>
      </c>
      <c r="R12" s="25" t="s">
        <v>19</v>
      </c>
      <c r="S12" s="348" t="s">
        <v>19</v>
      </c>
    </row>
    <row r="13" spans="11:19" ht="6" customHeight="1">
      <c r="K13" s="26"/>
      <c r="L13" s="26"/>
      <c r="M13" s="26"/>
      <c r="N13" s="26"/>
      <c r="O13" s="26"/>
      <c r="P13" s="26"/>
      <c r="Q13" s="26"/>
      <c r="R13" s="26"/>
      <c r="S13" s="26"/>
    </row>
    <row r="14" spans="1:194" s="10" customFormat="1" ht="18" customHeight="1">
      <c r="A14" s="27"/>
      <c r="B14" s="28" t="s">
        <v>185</v>
      </c>
      <c r="C14" s="29" t="s">
        <v>178</v>
      </c>
      <c r="D14" s="30"/>
      <c r="E14" s="31"/>
      <c r="F14" s="31"/>
      <c r="G14" s="354"/>
      <c r="H14" s="354"/>
      <c r="I14" s="34"/>
      <c r="J14" s="32"/>
      <c r="K14" s="32"/>
      <c r="L14" s="32"/>
      <c r="M14" s="32"/>
      <c r="N14" s="32"/>
      <c r="O14" s="32"/>
      <c r="P14" s="32"/>
      <c r="Q14" s="32"/>
      <c r="R14" s="32"/>
      <c r="S14" s="34"/>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row>
    <row r="15" spans="1:194" s="10" customFormat="1" ht="3.75" customHeight="1">
      <c r="A15" s="35"/>
      <c r="B15" s="35"/>
      <c r="G15" s="18"/>
      <c r="H15" s="18"/>
      <c r="I15" s="15"/>
      <c r="K15" s="36"/>
      <c r="L15" s="36"/>
      <c r="M15" s="36"/>
      <c r="N15" s="36"/>
      <c r="O15" s="36"/>
      <c r="P15" s="36"/>
      <c r="Q15" s="36"/>
      <c r="R15" s="36"/>
      <c r="S15" s="36"/>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row>
    <row r="16" spans="1:19" ht="13.5" customHeight="1">
      <c r="A16" s="468" t="s">
        <v>21</v>
      </c>
      <c r="B16" s="38">
        <v>1.1</v>
      </c>
      <c r="C16" s="41" t="s">
        <v>22</v>
      </c>
      <c r="D16" s="40"/>
      <c r="E16" s="41"/>
      <c r="F16" s="41"/>
      <c r="G16" s="355"/>
      <c r="H16" s="355"/>
      <c r="I16" s="42"/>
      <c r="J16" s="42"/>
      <c r="K16" s="51"/>
      <c r="L16" s="42"/>
      <c r="M16" s="42"/>
      <c r="N16" s="42"/>
      <c r="O16" s="42"/>
      <c r="P16" s="42"/>
      <c r="Q16" s="42"/>
      <c r="R16" s="44"/>
      <c r="S16" s="44"/>
    </row>
    <row r="17" spans="1:19" ht="15" customHeight="1">
      <c r="A17" s="469"/>
      <c r="B17" s="45"/>
      <c r="C17" s="470"/>
      <c r="D17" s="471"/>
      <c r="E17" s="339" t="s">
        <v>23</v>
      </c>
      <c r="F17" s="339" t="s">
        <v>24</v>
      </c>
      <c r="G17" s="414"/>
      <c r="H17" s="356"/>
      <c r="I17" s="46"/>
      <c r="J17" s="46"/>
      <c r="K17" s="47"/>
      <c r="L17" s="46"/>
      <c r="M17" s="46"/>
      <c r="N17" s="46"/>
      <c r="O17" s="46"/>
      <c r="P17" s="46"/>
      <c r="Q17" s="46"/>
      <c r="R17" s="48"/>
      <c r="S17" s="48"/>
    </row>
    <row r="18" spans="1:19" ht="14.25">
      <c r="A18" s="49"/>
      <c r="C18" s="50" t="s">
        <v>25</v>
      </c>
      <c r="E18" s="337"/>
      <c r="F18" s="337"/>
      <c r="G18" s="343"/>
      <c r="J18" s="59"/>
      <c r="K18" s="51"/>
      <c r="L18" s="5"/>
      <c r="M18" s="5"/>
      <c r="N18" s="5"/>
      <c r="O18" s="5"/>
      <c r="P18" s="5"/>
      <c r="Q18" s="5"/>
      <c r="R18" s="52"/>
      <c r="S18" s="52"/>
    </row>
    <row r="19" spans="1:19" ht="14.25">
      <c r="A19" s="49" t="s">
        <v>26</v>
      </c>
      <c r="C19" s="53" t="s">
        <v>27</v>
      </c>
      <c r="E19" s="338" t="s">
        <v>28</v>
      </c>
      <c r="F19" s="338" t="s">
        <v>29</v>
      </c>
      <c r="G19" s="343"/>
      <c r="H19" s="6" t="s">
        <v>30</v>
      </c>
      <c r="I19" s="357">
        <f>K19+M19+O19+Q19</f>
        <v>0</v>
      </c>
      <c r="K19" s="434"/>
      <c r="L19" s="5">
        <f>+G19*K19</f>
        <v>0</v>
      </c>
      <c r="M19" s="343"/>
      <c r="N19" s="5">
        <f>+G19*M19</f>
        <v>0</v>
      </c>
      <c r="O19" s="343"/>
      <c r="P19" s="5">
        <f aca="true" t="shared" si="0" ref="P19:P33">+$G19*O19</f>
        <v>0</v>
      </c>
      <c r="Q19" s="343"/>
      <c r="R19" s="52">
        <f aca="true" t="shared" si="1" ref="R19:R33">+$G19*Q19</f>
        <v>0</v>
      </c>
      <c r="S19" s="349">
        <f>IF(G19*I19=0,0,IF(OR(G19*I19&lt;&gt;(L19+N19+P19+R19),(L19+N19+P19+R19)=0),"Fill in 'Year'",G19*I19))</f>
        <v>0</v>
      </c>
    </row>
    <row r="20" spans="1:20" ht="14.25">
      <c r="A20" s="49" t="s">
        <v>31</v>
      </c>
      <c r="C20" s="54" t="s">
        <v>32</v>
      </c>
      <c r="E20" s="337"/>
      <c r="F20" s="337"/>
      <c r="G20" s="343"/>
      <c r="H20" s="6" t="s">
        <v>33</v>
      </c>
      <c r="I20" s="357">
        <f aca="true" t="shared" si="2" ref="I20:I33">K20+M20+O20+Q20</f>
        <v>0</v>
      </c>
      <c r="K20" s="434"/>
      <c r="L20" s="5">
        <f>+G20*K20</f>
        <v>0</v>
      </c>
      <c r="M20" s="343"/>
      <c r="N20" s="5">
        <f>+G20*M20</f>
        <v>0</v>
      </c>
      <c r="O20" s="343"/>
      <c r="P20" s="5">
        <f t="shared" si="0"/>
        <v>0</v>
      </c>
      <c r="Q20" s="343"/>
      <c r="R20" s="52">
        <f t="shared" si="1"/>
        <v>0</v>
      </c>
      <c r="S20" s="349">
        <f aca="true" t="shared" si="3" ref="S20:S33">IF(G20*I20=0,0,IF(OR(G20*I20&lt;&gt;(L20+N20+P20+R20),(L20+N20+P20+R20)=0),"Fill in 'Year'",G20*I20))</f>
        <v>0</v>
      </c>
      <c r="T20" s="55"/>
    </row>
    <row r="21" spans="1:19" ht="14.25">
      <c r="A21" s="49" t="s">
        <v>34</v>
      </c>
      <c r="C21" s="53" t="s">
        <v>35</v>
      </c>
      <c r="E21" s="338" t="s">
        <v>28</v>
      </c>
      <c r="F21" s="338" t="s">
        <v>29</v>
      </c>
      <c r="G21" s="343"/>
      <c r="H21" s="6" t="s">
        <v>30</v>
      </c>
      <c r="I21" s="357">
        <f t="shared" si="2"/>
        <v>0</v>
      </c>
      <c r="K21" s="434"/>
      <c r="L21" s="5">
        <f>+G21*K21</f>
        <v>0</v>
      </c>
      <c r="M21" s="343"/>
      <c r="N21" s="5">
        <f>+G21*M21</f>
        <v>0</v>
      </c>
      <c r="O21" s="343"/>
      <c r="P21" s="5">
        <f t="shared" si="0"/>
        <v>0</v>
      </c>
      <c r="Q21" s="343"/>
      <c r="R21" s="52">
        <f t="shared" si="1"/>
        <v>0</v>
      </c>
      <c r="S21" s="349">
        <f t="shared" si="3"/>
        <v>0</v>
      </c>
    </row>
    <row r="22" spans="1:19" ht="12.75" customHeight="1">
      <c r="A22" s="49" t="s">
        <v>36</v>
      </c>
      <c r="C22" s="54" t="s">
        <v>32</v>
      </c>
      <c r="E22" s="337"/>
      <c r="F22" s="337"/>
      <c r="G22" s="343"/>
      <c r="H22" s="6" t="s">
        <v>33</v>
      </c>
      <c r="I22" s="357">
        <f t="shared" si="2"/>
        <v>0</v>
      </c>
      <c r="K22" s="434"/>
      <c r="L22" s="5">
        <f>+G22*K22</f>
        <v>0</v>
      </c>
      <c r="M22" s="343"/>
      <c r="N22" s="5">
        <f>+G22*M22</f>
        <v>0</v>
      </c>
      <c r="O22" s="343"/>
      <c r="P22" s="5">
        <f t="shared" si="0"/>
        <v>0</v>
      </c>
      <c r="Q22" s="343"/>
      <c r="R22" s="52">
        <f t="shared" si="1"/>
        <v>0</v>
      </c>
      <c r="S22" s="349">
        <f t="shared" si="3"/>
        <v>0</v>
      </c>
    </row>
    <row r="23" spans="1:20" ht="12.75" customHeight="1">
      <c r="A23" s="49"/>
      <c r="C23" s="56"/>
      <c r="E23" s="337"/>
      <c r="F23" s="337"/>
      <c r="G23" s="343"/>
      <c r="I23" s="357">
        <f t="shared" si="2"/>
        <v>0</v>
      </c>
      <c r="K23" s="434"/>
      <c r="L23" s="5">
        <f aca="true" t="shared" si="4" ref="L23:L30">+G23*K23</f>
        <v>0</v>
      </c>
      <c r="M23" s="343"/>
      <c r="N23" s="5">
        <f aca="true" t="shared" si="5" ref="N23:N30">+G23*M23</f>
        <v>0</v>
      </c>
      <c r="O23" s="343"/>
      <c r="P23" s="5">
        <f t="shared" si="0"/>
        <v>0</v>
      </c>
      <c r="Q23" s="343"/>
      <c r="R23" s="52">
        <f t="shared" si="1"/>
        <v>0</v>
      </c>
      <c r="S23" s="349">
        <f t="shared" si="3"/>
        <v>0</v>
      </c>
      <c r="T23" s="57"/>
    </row>
    <row r="24" spans="1:19" ht="12.75" customHeight="1">
      <c r="A24" s="49"/>
      <c r="C24" s="50" t="s">
        <v>37</v>
      </c>
      <c r="D24" s="58" t="s">
        <v>38</v>
      </c>
      <c r="E24" s="337"/>
      <c r="F24" s="337"/>
      <c r="G24" s="343"/>
      <c r="I24" s="357">
        <f t="shared" si="2"/>
        <v>0</v>
      </c>
      <c r="K24" s="434"/>
      <c r="L24" s="5">
        <f t="shared" si="4"/>
        <v>0</v>
      </c>
      <c r="M24" s="343"/>
      <c r="N24" s="5">
        <f t="shared" si="5"/>
        <v>0</v>
      </c>
      <c r="O24" s="343"/>
      <c r="P24" s="5">
        <f t="shared" si="0"/>
        <v>0</v>
      </c>
      <c r="Q24" s="343"/>
      <c r="R24" s="52">
        <f t="shared" si="1"/>
        <v>0</v>
      </c>
      <c r="S24" s="349">
        <f t="shared" si="3"/>
        <v>0</v>
      </c>
    </row>
    <row r="25" spans="1:19" ht="12.75" customHeight="1">
      <c r="A25" s="49"/>
      <c r="C25" s="56" t="s">
        <v>39</v>
      </c>
      <c r="E25" s="338" t="s">
        <v>28</v>
      </c>
      <c r="F25" s="338" t="s">
        <v>29</v>
      </c>
      <c r="G25" s="343"/>
      <c r="I25" s="357">
        <f t="shared" si="2"/>
        <v>0</v>
      </c>
      <c r="J25" s="59"/>
      <c r="K25" s="434"/>
      <c r="L25" s="5">
        <f t="shared" si="4"/>
        <v>0</v>
      </c>
      <c r="M25" s="343"/>
      <c r="N25" s="5">
        <f t="shared" si="5"/>
        <v>0</v>
      </c>
      <c r="O25" s="343"/>
      <c r="P25" s="5">
        <f t="shared" si="0"/>
        <v>0</v>
      </c>
      <c r="Q25" s="343"/>
      <c r="R25" s="52">
        <f t="shared" si="1"/>
        <v>0</v>
      </c>
      <c r="S25" s="349">
        <f t="shared" si="3"/>
        <v>0</v>
      </c>
    </row>
    <row r="26" spans="1:19" ht="12.75" customHeight="1">
      <c r="A26" s="49"/>
      <c r="C26" s="54" t="s">
        <v>32</v>
      </c>
      <c r="E26" s="337"/>
      <c r="F26" s="337"/>
      <c r="G26" s="343"/>
      <c r="I26" s="357">
        <f t="shared" si="2"/>
        <v>0</v>
      </c>
      <c r="K26" s="434"/>
      <c r="L26" s="5">
        <f t="shared" si="4"/>
        <v>0</v>
      </c>
      <c r="M26" s="343"/>
      <c r="N26" s="5">
        <f t="shared" si="5"/>
        <v>0</v>
      </c>
      <c r="O26" s="343"/>
      <c r="P26" s="5">
        <f t="shared" si="0"/>
        <v>0</v>
      </c>
      <c r="Q26" s="343"/>
      <c r="R26" s="52">
        <f t="shared" si="1"/>
        <v>0</v>
      </c>
      <c r="S26" s="349">
        <f t="shared" si="3"/>
        <v>0</v>
      </c>
    </row>
    <row r="27" spans="1:19" ht="12.75" customHeight="1">
      <c r="A27" s="49"/>
      <c r="C27" s="56" t="s">
        <v>40</v>
      </c>
      <c r="E27" s="338" t="s">
        <v>28</v>
      </c>
      <c r="F27" s="338" t="s">
        <v>29</v>
      </c>
      <c r="G27" s="343"/>
      <c r="I27" s="357">
        <f t="shared" si="2"/>
        <v>0</v>
      </c>
      <c r="J27" s="59"/>
      <c r="K27" s="434"/>
      <c r="L27" s="5">
        <f t="shared" si="4"/>
        <v>0</v>
      </c>
      <c r="M27" s="343"/>
      <c r="N27" s="5">
        <f t="shared" si="5"/>
        <v>0</v>
      </c>
      <c r="O27" s="343"/>
      <c r="P27" s="5">
        <f t="shared" si="0"/>
        <v>0</v>
      </c>
      <c r="Q27" s="343"/>
      <c r="R27" s="52">
        <f t="shared" si="1"/>
        <v>0</v>
      </c>
      <c r="S27" s="349">
        <f t="shared" si="3"/>
        <v>0</v>
      </c>
    </row>
    <row r="28" spans="1:19" ht="12.75" customHeight="1">
      <c r="A28" s="49"/>
      <c r="C28" s="54" t="s">
        <v>32</v>
      </c>
      <c r="E28" s="337"/>
      <c r="F28" s="337"/>
      <c r="G28" s="343"/>
      <c r="I28" s="357">
        <f t="shared" si="2"/>
        <v>0</v>
      </c>
      <c r="K28" s="434"/>
      <c r="L28" s="5">
        <f t="shared" si="4"/>
        <v>0</v>
      </c>
      <c r="M28" s="343"/>
      <c r="N28" s="5">
        <f t="shared" si="5"/>
        <v>0</v>
      </c>
      <c r="O28" s="343"/>
      <c r="P28" s="5">
        <f t="shared" si="0"/>
        <v>0</v>
      </c>
      <c r="Q28" s="343"/>
      <c r="R28" s="52">
        <f t="shared" si="1"/>
        <v>0</v>
      </c>
      <c r="S28" s="349">
        <f t="shared" si="3"/>
        <v>0</v>
      </c>
    </row>
    <row r="29" spans="1:19" ht="14.25">
      <c r="A29" s="49"/>
      <c r="C29" s="56"/>
      <c r="E29" s="337"/>
      <c r="F29" s="337"/>
      <c r="G29" s="344"/>
      <c r="I29" s="357">
        <f t="shared" si="2"/>
        <v>0</v>
      </c>
      <c r="K29" s="435"/>
      <c r="L29" s="5">
        <f t="shared" si="4"/>
        <v>0</v>
      </c>
      <c r="M29" s="344"/>
      <c r="N29" s="5">
        <f t="shared" si="5"/>
        <v>0</v>
      </c>
      <c r="O29" s="344"/>
      <c r="P29" s="5">
        <f t="shared" si="0"/>
        <v>0</v>
      </c>
      <c r="Q29" s="344"/>
      <c r="R29" s="52">
        <f t="shared" si="1"/>
        <v>0</v>
      </c>
      <c r="S29" s="349">
        <f t="shared" si="3"/>
        <v>0</v>
      </c>
    </row>
    <row r="30" spans="1:19" ht="14.25" customHeight="1">
      <c r="A30" s="49"/>
      <c r="C30" s="50" t="s">
        <v>41</v>
      </c>
      <c r="E30" s="337"/>
      <c r="F30" s="337"/>
      <c r="G30" s="344"/>
      <c r="I30" s="357">
        <f t="shared" si="2"/>
        <v>0</v>
      </c>
      <c r="K30" s="435"/>
      <c r="L30" s="5">
        <f t="shared" si="4"/>
        <v>0</v>
      </c>
      <c r="M30" s="344"/>
      <c r="N30" s="5">
        <f t="shared" si="5"/>
        <v>0</v>
      </c>
      <c r="O30" s="344"/>
      <c r="P30" s="5">
        <f t="shared" si="0"/>
        <v>0</v>
      </c>
      <c r="Q30" s="344"/>
      <c r="R30" s="52">
        <f t="shared" si="1"/>
        <v>0</v>
      </c>
      <c r="S30" s="349">
        <f t="shared" si="3"/>
        <v>0</v>
      </c>
    </row>
    <row r="31" spans="1:19" ht="14.25">
      <c r="A31" s="49" t="s">
        <v>42</v>
      </c>
      <c r="C31" s="56" t="s">
        <v>43</v>
      </c>
      <c r="E31" s="338" t="s">
        <v>28</v>
      </c>
      <c r="F31" s="338" t="s">
        <v>29</v>
      </c>
      <c r="G31" s="343"/>
      <c r="H31" s="6" t="s">
        <v>30</v>
      </c>
      <c r="I31" s="357">
        <f t="shared" si="2"/>
        <v>0</v>
      </c>
      <c r="K31" s="434"/>
      <c r="L31" s="5">
        <f>+G31*K31</f>
        <v>0</v>
      </c>
      <c r="M31" s="343"/>
      <c r="N31" s="5">
        <f>+G31*M31</f>
        <v>0</v>
      </c>
      <c r="O31" s="343"/>
      <c r="P31" s="5">
        <f t="shared" si="0"/>
        <v>0</v>
      </c>
      <c r="Q31" s="343"/>
      <c r="R31" s="52">
        <f t="shared" si="1"/>
        <v>0</v>
      </c>
      <c r="S31" s="349">
        <f t="shared" si="3"/>
        <v>0</v>
      </c>
    </row>
    <row r="32" spans="1:19" ht="14.25">
      <c r="A32" s="49" t="s">
        <v>44</v>
      </c>
      <c r="C32" s="56" t="s">
        <v>45</v>
      </c>
      <c r="E32" s="338" t="s">
        <v>28</v>
      </c>
      <c r="F32" s="338" t="s">
        <v>29</v>
      </c>
      <c r="G32" s="343"/>
      <c r="H32" s="6" t="s">
        <v>30</v>
      </c>
      <c r="I32" s="357">
        <f t="shared" si="2"/>
        <v>0</v>
      </c>
      <c r="K32" s="434"/>
      <c r="L32" s="5">
        <f>+G32*K32</f>
        <v>0</v>
      </c>
      <c r="M32" s="343"/>
      <c r="N32" s="5">
        <f>+G32*M32</f>
        <v>0</v>
      </c>
      <c r="O32" s="343"/>
      <c r="P32" s="5">
        <f t="shared" si="0"/>
        <v>0</v>
      </c>
      <c r="Q32" s="343"/>
      <c r="R32" s="52">
        <f t="shared" si="1"/>
        <v>0</v>
      </c>
      <c r="S32" s="349">
        <f t="shared" si="3"/>
        <v>0</v>
      </c>
    </row>
    <row r="33" spans="1:19" ht="14.25">
      <c r="A33" s="49" t="s">
        <v>46</v>
      </c>
      <c r="C33" s="54" t="s">
        <v>32</v>
      </c>
      <c r="E33" s="338" t="s">
        <v>28</v>
      </c>
      <c r="F33" s="338" t="s">
        <v>29</v>
      </c>
      <c r="G33" s="343"/>
      <c r="H33" s="6" t="s">
        <v>30</v>
      </c>
      <c r="I33" s="357">
        <f t="shared" si="2"/>
        <v>0</v>
      </c>
      <c r="K33" s="434"/>
      <c r="L33" s="5">
        <f>+G33*K33</f>
        <v>0</v>
      </c>
      <c r="M33" s="343"/>
      <c r="N33" s="5">
        <f>+G33*M33</f>
        <v>0</v>
      </c>
      <c r="O33" s="343"/>
      <c r="P33" s="5">
        <f t="shared" si="0"/>
        <v>0</v>
      </c>
      <c r="Q33" s="343"/>
      <c r="R33" s="52">
        <f t="shared" si="1"/>
        <v>0</v>
      </c>
      <c r="S33" s="349">
        <f t="shared" si="3"/>
        <v>0</v>
      </c>
    </row>
    <row r="34" spans="1:19" ht="9" customHeight="1">
      <c r="A34" s="60"/>
      <c r="C34" s="61"/>
      <c r="D34" s="62"/>
      <c r="E34" s="62"/>
      <c r="F34" s="62"/>
      <c r="G34" s="356"/>
      <c r="H34" s="356"/>
      <c r="I34" s="356"/>
      <c r="J34" s="63"/>
      <c r="K34" s="47"/>
      <c r="L34" s="46"/>
      <c r="M34" s="46"/>
      <c r="N34" s="46"/>
      <c r="O34" s="46"/>
      <c r="P34" s="46"/>
      <c r="Q34" s="46"/>
      <c r="R34" s="48"/>
      <c r="S34" s="48"/>
    </row>
    <row r="35" spans="2:19" ht="14.25">
      <c r="B35" s="59"/>
      <c r="C35" s="64" t="s">
        <v>47</v>
      </c>
      <c r="D35" s="65"/>
      <c r="E35" s="65"/>
      <c r="F35" s="65"/>
      <c r="G35" s="475" t="s">
        <v>48</v>
      </c>
      <c r="H35" s="475"/>
      <c r="I35" s="475"/>
      <c r="J35" s="66"/>
      <c r="K35" s="67"/>
      <c r="L35" s="68">
        <f>SUM(L19:L33)</f>
        <v>0</v>
      </c>
      <c r="M35" s="69"/>
      <c r="N35" s="68">
        <f>SUM(N19:N33)</f>
        <v>0</v>
      </c>
      <c r="O35" s="69"/>
      <c r="P35" s="68">
        <f>SUM(P19:P33)</f>
        <v>0</v>
      </c>
      <c r="Q35" s="69"/>
      <c r="R35" s="70">
        <f>SUM(R19:R33)</f>
        <v>0</v>
      </c>
      <c r="S35" s="350">
        <f>SUM(S19:S33)</f>
        <v>0</v>
      </c>
    </row>
    <row r="36" spans="2:22" ht="14.25">
      <c r="B36" s="2"/>
      <c r="E36" s="59"/>
      <c r="F36" s="59"/>
      <c r="G36" s="417"/>
      <c r="H36" s="59"/>
      <c r="I36" s="59"/>
      <c r="Q36" s="115"/>
      <c r="S36" s="59"/>
      <c r="V36" s="3"/>
    </row>
    <row r="37" spans="2:19" ht="15" customHeight="1">
      <c r="B37" s="71">
        <v>1.2</v>
      </c>
      <c r="C37" s="313" t="s">
        <v>180</v>
      </c>
      <c r="D37" s="39"/>
      <c r="E37" s="73"/>
      <c r="F37" s="73"/>
      <c r="G37" s="355"/>
      <c r="H37" s="355"/>
      <c r="I37" s="42"/>
      <c r="J37" s="42"/>
      <c r="K37" s="306"/>
      <c r="L37" s="74"/>
      <c r="M37" s="74"/>
      <c r="N37" s="74"/>
      <c r="O37" s="74"/>
      <c r="P37" s="74"/>
      <c r="Q37" s="74"/>
      <c r="R37" s="75"/>
      <c r="S37" s="351"/>
    </row>
    <row r="38" spans="2:19" ht="9" customHeight="1">
      <c r="B38" s="76"/>
      <c r="C38" s="77"/>
      <c r="D38" s="41"/>
      <c r="E38" s="41"/>
      <c r="F38" s="41"/>
      <c r="G38" s="355"/>
      <c r="H38" s="355"/>
      <c r="I38" s="42"/>
      <c r="J38" s="78"/>
      <c r="K38" s="79"/>
      <c r="L38" s="74"/>
      <c r="M38" s="74"/>
      <c r="N38" s="74"/>
      <c r="O38" s="74"/>
      <c r="P38" s="74"/>
      <c r="Q38" s="74"/>
      <c r="R38" s="75"/>
      <c r="S38" s="351"/>
    </row>
    <row r="39" spans="2:19" ht="14.25">
      <c r="B39" s="293"/>
      <c r="C39" s="50" t="s">
        <v>50</v>
      </c>
      <c r="D39" s="10" t="s">
        <v>51</v>
      </c>
      <c r="G39" s="357"/>
      <c r="H39" s="3"/>
      <c r="I39" s="308"/>
      <c r="J39" s="59"/>
      <c r="K39" s="386"/>
      <c r="L39" s="5"/>
      <c r="M39" s="308"/>
      <c r="N39" s="5"/>
      <c r="O39" s="308"/>
      <c r="P39" s="5"/>
      <c r="Q39" s="308"/>
      <c r="R39" s="52"/>
      <c r="S39" s="349"/>
    </row>
    <row r="40" spans="2:19" ht="10.5" customHeight="1">
      <c r="B40" s="411"/>
      <c r="C40" s="56"/>
      <c r="G40" s="357"/>
      <c r="I40" s="308"/>
      <c r="J40" s="59"/>
      <c r="K40" s="386"/>
      <c r="L40" s="5"/>
      <c r="M40" s="308"/>
      <c r="N40" s="5"/>
      <c r="O40" s="308"/>
      <c r="P40" s="5"/>
      <c r="Q40" s="308"/>
      <c r="R40" s="52"/>
      <c r="S40" s="349"/>
    </row>
    <row r="41" spans="2:19" ht="14.25">
      <c r="B41" s="83"/>
      <c r="C41" s="294" t="s">
        <v>52</v>
      </c>
      <c r="D41" s="84" t="s">
        <v>53</v>
      </c>
      <c r="G41" s="343"/>
      <c r="H41" s="6" t="s">
        <v>54</v>
      </c>
      <c r="I41" s="357">
        <f>K41+M41+O41+Q41</f>
        <v>0</v>
      </c>
      <c r="K41" s="434"/>
      <c r="L41" s="5">
        <f>+G41*K41</f>
        <v>0</v>
      </c>
      <c r="M41" s="343"/>
      <c r="N41" s="5">
        <f>+G41*M41</f>
        <v>0</v>
      </c>
      <c r="O41" s="343"/>
      <c r="P41" s="5">
        <f>+$G41*O41</f>
        <v>0</v>
      </c>
      <c r="Q41" s="343"/>
      <c r="R41" s="52">
        <f>+$G41*Q41</f>
        <v>0</v>
      </c>
      <c r="S41" s="349">
        <f aca="true" t="shared" si="6" ref="S41:S49">IF(G41*I41=0,0,IF(OR(G41*I41&lt;&gt;(L41+N41+P41+R41),(L41+N41+P41+R41)=0),"Fill in 'Year'",G41*I41))</f>
        <v>0</v>
      </c>
    </row>
    <row r="42" spans="2:19" ht="14.25">
      <c r="B42" s="83"/>
      <c r="C42" s="295"/>
      <c r="D42" s="84" t="s">
        <v>35</v>
      </c>
      <c r="G42" s="343"/>
      <c r="H42" s="6" t="s">
        <v>54</v>
      </c>
      <c r="I42" s="357">
        <f>K42+M42+O42+Q42</f>
        <v>0</v>
      </c>
      <c r="K42" s="434"/>
      <c r="L42" s="5">
        <f>+G42*K42</f>
        <v>0</v>
      </c>
      <c r="M42" s="343"/>
      <c r="N42" s="5">
        <f>+G42*M42</f>
        <v>0</v>
      </c>
      <c r="O42" s="343"/>
      <c r="P42" s="5">
        <f>+$G42*O42</f>
        <v>0</v>
      </c>
      <c r="Q42" s="343"/>
      <c r="R42" s="52">
        <f>+$G42*Q42</f>
        <v>0</v>
      </c>
      <c r="S42" s="349">
        <f t="shared" si="6"/>
        <v>0</v>
      </c>
    </row>
    <row r="43" spans="2:19" ht="14.25">
      <c r="B43" s="83"/>
      <c r="C43" s="56"/>
      <c r="D43" s="84" t="s">
        <v>39</v>
      </c>
      <c r="G43" s="343"/>
      <c r="H43" s="6" t="s">
        <v>54</v>
      </c>
      <c r="I43" s="357">
        <f>K43+M43+O43+Q43</f>
        <v>0</v>
      </c>
      <c r="K43" s="434"/>
      <c r="L43" s="5">
        <f>+G43*K43</f>
        <v>0</v>
      </c>
      <c r="M43" s="343"/>
      <c r="N43" s="5">
        <f>+G43*M43</f>
        <v>0</v>
      </c>
      <c r="O43" s="343"/>
      <c r="P43" s="5">
        <f>+$G43*O43</f>
        <v>0</v>
      </c>
      <c r="Q43" s="343"/>
      <c r="R43" s="52">
        <f>+$G43*Q43</f>
        <v>0</v>
      </c>
      <c r="S43" s="349">
        <f t="shared" si="6"/>
        <v>0</v>
      </c>
    </row>
    <row r="44" spans="2:19" ht="14.25">
      <c r="B44" s="83"/>
      <c r="C44" s="56"/>
      <c r="D44" s="84" t="s">
        <v>40</v>
      </c>
      <c r="G44" s="343"/>
      <c r="H44" s="6" t="s">
        <v>54</v>
      </c>
      <c r="I44" s="357">
        <f>K44+M44+O44+Q44</f>
        <v>0</v>
      </c>
      <c r="K44" s="434"/>
      <c r="L44" s="5">
        <f>+$G44*K44</f>
        <v>0</v>
      </c>
      <c r="M44" s="343"/>
      <c r="N44" s="5"/>
      <c r="O44" s="343"/>
      <c r="P44" s="5">
        <f>+$G44*O44</f>
        <v>0</v>
      </c>
      <c r="Q44" s="343"/>
      <c r="R44" s="52">
        <f>+$G44*Q44</f>
        <v>0</v>
      </c>
      <c r="S44" s="349">
        <f t="shared" si="6"/>
        <v>0</v>
      </c>
    </row>
    <row r="45" spans="2:19" ht="14.25">
      <c r="B45" s="83"/>
      <c r="C45" s="56"/>
      <c r="G45" s="357"/>
      <c r="I45" s="357"/>
      <c r="J45" s="332" t="s">
        <v>55</v>
      </c>
      <c r="K45" s="436"/>
      <c r="L45" s="85">
        <f>SUM(L39:L44)</f>
        <v>0</v>
      </c>
      <c r="M45" s="437"/>
      <c r="N45" s="85">
        <f>SUM(N40:N44)</f>
        <v>0</v>
      </c>
      <c r="O45" s="437"/>
      <c r="P45" s="85">
        <f>SUM(P40:P44)</f>
        <v>0</v>
      </c>
      <c r="Q45" s="437"/>
      <c r="R45" s="86">
        <f>SUM(R40:R44)</f>
        <v>0</v>
      </c>
      <c r="S45" s="352">
        <f>SUM(S40:S44)</f>
        <v>0</v>
      </c>
    </row>
    <row r="46" spans="2:19" ht="14.25">
      <c r="B46" s="284"/>
      <c r="C46" s="442" t="s">
        <v>56</v>
      </c>
      <c r="D46" s="84" t="s">
        <v>53</v>
      </c>
      <c r="G46" s="343"/>
      <c r="H46" s="6" t="s">
        <v>57</v>
      </c>
      <c r="I46" s="357">
        <f>K46+M46+O46+Q46</f>
        <v>0</v>
      </c>
      <c r="J46" s="87"/>
      <c r="K46" s="434"/>
      <c r="L46" s="5">
        <f>+G46*K46</f>
        <v>0</v>
      </c>
      <c r="M46" s="343"/>
      <c r="N46" s="5">
        <f>+G46*M46</f>
        <v>0</v>
      </c>
      <c r="O46" s="343"/>
      <c r="P46" s="5">
        <f>+$G46*O46</f>
        <v>0</v>
      </c>
      <c r="Q46" s="343"/>
      <c r="R46" s="52">
        <f>+$G46*Q46</f>
        <v>0</v>
      </c>
      <c r="S46" s="349">
        <f>IF(G46*I46=0,0,IF(OR(G46*I46&lt;&gt;(L46+N46+P46+R46),(L46+N46+P46+R46)=0),"Fill in 'Year'",G46*I46))</f>
        <v>0</v>
      </c>
    </row>
    <row r="47" spans="2:19" ht="14.25">
      <c r="B47" s="285"/>
      <c r="C47" s="296"/>
      <c r="D47" s="84" t="s">
        <v>35</v>
      </c>
      <c r="G47" s="343"/>
      <c r="H47" s="6" t="s">
        <v>57</v>
      </c>
      <c r="I47" s="357">
        <f aca="true" t="shared" si="7" ref="I47:I54">K47+M47+O47+Q47</f>
        <v>0</v>
      </c>
      <c r="J47" s="87"/>
      <c r="K47" s="434"/>
      <c r="L47" s="5">
        <f>+G47*K47</f>
        <v>0</v>
      </c>
      <c r="M47" s="343"/>
      <c r="N47" s="5">
        <f>+G47*M47</f>
        <v>0</v>
      </c>
      <c r="O47" s="343"/>
      <c r="P47" s="5">
        <f>+$G47*O47</f>
        <v>0</v>
      </c>
      <c r="Q47" s="343"/>
      <c r="R47" s="52">
        <f>+$G47*Q47</f>
        <v>0</v>
      </c>
      <c r="S47" s="349">
        <f t="shared" si="6"/>
        <v>0</v>
      </c>
    </row>
    <row r="48" spans="2:19" ht="14.25">
      <c r="B48" s="83"/>
      <c r="C48" s="297"/>
      <c r="D48" s="84" t="s">
        <v>39</v>
      </c>
      <c r="G48" s="343"/>
      <c r="H48" s="6" t="s">
        <v>57</v>
      </c>
      <c r="I48" s="357">
        <f t="shared" si="7"/>
        <v>0</v>
      </c>
      <c r="J48" s="87"/>
      <c r="K48" s="434"/>
      <c r="L48" s="5">
        <f>+G48*K48</f>
        <v>0</v>
      </c>
      <c r="M48" s="343"/>
      <c r="N48" s="5">
        <f>+G48*M48</f>
        <v>0</v>
      </c>
      <c r="O48" s="343"/>
      <c r="P48" s="5">
        <f>+$G48*O48</f>
        <v>0</v>
      </c>
      <c r="Q48" s="343"/>
      <c r="R48" s="52">
        <f>+$G48*Q48</f>
        <v>0</v>
      </c>
      <c r="S48" s="349">
        <f t="shared" si="6"/>
        <v>0</v>
      </c>
    </row>
    <row r="49" spans="2:19" ht="14.25">
      <c r="B49" s="83"/>
      <c r="C49" s="56"/>
      <c r="D49" s="84" t="s">
        <v>40</v>
      </c>
      <c r="G49" s="343"/>
      <c r="H49" s="6" t="s">
        <v>57</v>
      </c>
      <c r="I49" s="357">
        <f t="shared" si="7"/>
        <v>0</v>
      </c>
      <c r="J49" s="87"/>
      <c r="K49" s="434"/>
      <c r="L49" s="5">
        <f>+G49*K49</f>
        <v>0</v>
      </c>
      <c r="M49" s="343"/>
      <c r="N49" s="5">
        <f>+G49*M49</f>
        <v>0</v>
      </c>
      <c r="O49" s="343"/>
      <c r="P49" s="5">
        <f>+$G49*O49</f>
        <v>0</v>
      </c>
      <c r="Q49" s="343"/>
      <c r="R49" s="52">
        <f>+$G49*Q49</f>
        <v>0</v>
      </c>
      <c r="S49" s="349">
        <f t="shared" si="6"/>
        <v>0</v>
      </c>
    </row>
    <row r="50" spans="2:19" ht="14.25">
      <c r="B50" s="83"/>
      <c r="C50" s="56"/>
      <c r="G50" s="357"/>
      <c r="I50" s="357"/>
      <c r="J50" s="332" t="s">
        <v>55</v>
      </c>
      <c r="K50" s="436"/>
      <c r="L50" s="85">
        <f>SUM(L46:L49)</f>
        <v>0</v>
      </c>
      <c r="M50" s="437"/>
      <c r="N50" s="85">
        <f>SUM(N46:N49)</f>
        <v>0</v>
      </c>
      <c r="O50" s="437"/>
      <c r="P50" s="85">
        <f>SUM(P46:P49)</f>
        <v>0</v>
      </c>
      <c r="Q50" s="437"/>
      <c r="R50" s="86">
        <f>SUM(R46:R49)</f>
        <v>0</v>
      </c>
      <c r="S50" s="352">
        <f>SUM(S46:S49)</f>
        <v>0</v>
      </c>
    </row>
    <row r="51" spans="2:19" ht="14.25">
      <c r="B51" s="83"/>
      <c r="C51" s="50" t="s">
        <v>58</v>
      </c>
      <c r="D51" s="3" t="s">
        <v>59</v>
      </c>
      <c r="G51" s="343"/>
      <c r="H51" s="6" t="s">
        <v>54</v>
      </c>
      <c r="I51" s="357">
        <f t="shared" si="7"/>
        <v>0</v>
      </c>
      <c r="J51" s="87"/>
      <c r="K51" s="434"/>
      <c r="L51" s="5">
        <f>+$G51*K51</f>
        <v>0</v>
      </c>
      <c r="M51" s="343"/>
      <c r="N51" s="5">
        <f>+$G51*M51</f>
        <v>0</v>
      </c>
      <c r="O51" s="343"/>
      <c r="P51" s="5">
        <f>+$G51*O51</f>
        <v>0</v>
      </c>
      <c r="Q51" s="343"/>
      <c r="R51" s="52">
        <f>+$G51*Q51</f>
        <v>0</v>
      </c>
      <c r="S51" s="349">
        <f>IF(G51*I51=0,0,IF(OR(G51*I51&lt;&gt;(L51+N51+P51+R51),(L51+N51+P51+R51)=0),"Fill in 'Year'",G51*I51))</f>
        <v>0</v>
      </c>
    </row>
    <row r="52" spans="2:19" ht="14.25">
      <c r="B52" s="83"/>
      <c r="C52" s="56"/>
      <c r="D52" s="3" t="s">
        <v>59</v>
      </c>
      <c r="G52" s="343"/>
      <c r="H52" s="6" t="s">
        <v>54</v>
      </c>
      <c r="I52" s="357">
        <f t="shared" si="7"/>
        <v>0</v>
      </c>
      <c r="J52" s="87"/>
      <c r="K52" s="434"/>
      <c r="L52" s="5">
        <f>+$G52*K52</f>
        <v>0</v>
      </c>
      <c r="M52" s="343"/>
      <c r="N52" s="5">
        <f>+$G52*M52</f>
        <v>0</v>
      </c>
      <c r="O52" s="343"/>
      <c r="P52" s="5">
        <f>+$G52*O52</f>
        <v>0</v>
      </c>
      <c r="Q52" s="343"/>
      <c r="R52" s="52">
        <f>+$G52*Q52</f>
        <v>0</v>
      </c>
      <c r="S52" s="349">
        <f>IF(G52*I52=0,0,IF(OR(G52*I52&lt;&gt;(L52+N52+P52+R52),(L52+N52+P52+R52)=0),"Fill in 'Year'",G52*I52))</f>
        <v>0</v>
      </c>
    </row>
    <row r="53" spans="2:19" ht="14.25">
      <c r="B53" s="83"/>
      <c r="C53" s="56"/>
      <c r="D53" s="3" t="s">
        <v>59</v>
      </c>
      <c r="G53" s="343"/>
      <c r="H53" s="6" t="s">
        <v>54</v>
      </c>
      <c r="I53" s="357">
        <f t="shared" si="7"/>
        <v>0</v>
      </c>
      <c r="J53" s="87"/>
      <c r="K53" s="434"/>
      <c r="L53" s="5">
        <f>+$G53*K53</f>
        <v>0</v>
      </c>
      <c r="M53" s="343"/>
      <c r="N53" s="5">
        <f>+$G53*M53</f>
        <v>0</v>
      </c>
      <c r="O53" s="343"/>
      <c r="P53" s="5">
        <f>+$G53*O53</f>
        <v>0</v>
      </c>
      <c r="Q53" s="343"/>
      <c r="R53" s="52">
        <f>+$G53*Q53</f>
        <v>0</v>
      </c>
      <c r="S53" s="349">
        <f>IF(G53*I53=0,0,IF(OR(G53*I53&lt;&gt;(L53+N53+P53+R53),(L53+N53+P53+R53)=0),"Fill in 'Year'",G53*I53))</f>
        <v>0</v>
      </c>
    </row>
    <row r="54" spans="2:19" ht="12.75">
      <c r="B54" s="83"/>
      <c r="C54" s="56"/>
      <c r="D54" s="3" t="s">
        <v>59</v>
      </c>
      <c r="G54" s="343"/>
      <c r="I54" s="357">
        <f t="shared" si="7"/>
        <v>0</v>
      </c>
      <c r="J54" s="87"/>
      <c r="K54" s="434"/>
      <c r="L54" s="5">
        <f>+$G54*K54</f>
        <v>0</v>
      </c>
      <c r="M54" s="343"/>
      <c r="N54" s="5">
        <f>+$G54*M54</f>
        <v>0</v>
      </c>
      <c r="O54" s="343"/>
      <c r="P54" s="5">
        <f>+$G54*O54</f>
        <v>0</v>
      </c>
      <c r="Q54" s="343"/>
      <c r="R54" s="52">
        <f>+$G54*Q54</f>
        <v>0</v>
      </c>
      <c r="S54" s="349">
        <f>IF(G54*I54=0,0,IF(OR(G54*I54&lt;&gt;(L54+N54+P54+R54),(L54+N54+P54+R54)=0),"Fill in 'Year'",G54*I54))</f>
        <v>0</v>
      </c>
    </row>
    <row r="55" spans="2:19" ht="12.75">
      <c r="B55" s="83"/>
      <c r="C55" s="61"/>
      <c r="D55" s="62"/>
      <c r="E55" s="62"/>
      <c r="F55" s="62"/>
      <c r="G55" s="357"/>
      <c r="H55" s="356"/>
      <c r="I55" s="357"/>
      <c r="J55" s="332" t="s">
        <v>55</v>
      </c>
      <c r="K55" s="47"/>
      <c r="L55" s="46">
        <f>SUM(L51:L54)</f>
        <v>0</v>
      </c>
      <c r="M55" s="46"/>
      <c r="N55" s="46">
        <f>SUM(N51:N54)</f>
        <v>0</v>
      </c>
      <c r="O55" s="46"/>
      <c r="P55" s="46">
        <f>SUM(P51:P54)</f>
        <v>0</v>
      </c>
      <c r="Q55" s="46"/>
      <c r="R55" s="48">
        <f>SUM(R51:R54)</f>
        <v>0</v>
      </c>
      <c r="S55" s="353">
        <f>SUM(S51:S54)</f>
        <v>0</v>
      </c>
    </row>
    <row r="56" spans="3:19" ht="12.75">
      <c r="C56" s="473" t="s">
        <v>49</v>
      </c>
      <c r="D56" s="474"/>
      <c r="E56" s="88"/>
      <c r="F56" s="88"/>
      <c r="G56" s="476" t="s">
        <v>48</v>
      </c>
      <c r="H56" s="476"/>
      <c r="I56" s="476"/>
      <c r="J56" s="66"/>
      <c r="K56" s="67"/>
      <c r="L56" s="69">
        <f>SUM(L45,L50,L55)</f>
        <v>0</v>
      </c>
      <c r="M56" s="69"/>
      <c r="N56" s="69">
        <f>SUM(N45,N50,N55)</f>
        <v>0</v>
      </c>
      <c r="O56" s="69"/>
      <c r="P56" s="69">
        <f>SUM(P55,P45,P50)</f>
        <v>0</v>
      </c>
      <c r="Q56" s="69"/>
      <c r="R56" s="69">
        <f>SUM(R55,R45,R50)</f>
        <v>0</v>
      </c>
      <c r="S56" s="89">
        <f>SUM(S45,S50,S55)</f>
        <v>0</v>
      </c>
    </row>
    <row r="57" spans="3:19" ht="15" customHeight="1" thickBot="1">
      <c r="C57" s="90"/>
      <c r="D57" s="90"/>
      <c r="E57" s="90"/>
      <c r="F57" s="90"/>
      <c r="H57" s="85"/>
      <c r="J57" s="91"/>
      <c r="K57" s="92"/>
      <c r="L57" s="92"/>
      <c r="M57" s="92"/>
      <c r="N57" s="92"/>
      <c r="O57" s="92"/>
      <c r="P57" s="92"/>
      <c r="Q57" s="92"/>
      <c r="R57" s="92"/>
      <c r="S57" s="93"/>
    </row>
    <row r="58" spans="2:19" ht="20.25" thickBot="1">
      <c r="B58" s="94"/>
      <c r="C58" s="95" t="s">
        <v>60</v>
      </c>
      <c r="D58" s="96" t="s">
        <v>179</v>
      </c>
      <c r="E58" s="97"/>
      <c r="F58" s="118" t="s">
        <v>61</v>
      </c>
      <c r="G58" s="415"/>
      <c r="H58" s="346"/>
      <c r="I58" s="346"/>
      <c r="J58" s="98"/>
      <c r="K58" s="99"/>
      <c r="L58" s="99">
        <f>SUM(L35,L56)</f>
        <v>0</v>
      </c>
      <c r="M58" s="99"/>
      <c r="N58" s="99">
        <f>SUM(N35,N56)</f>
        <v>0</v>
      </c>
      <c r="O58" s="99"/>
      <c r="P58" s="99">
        <f>SUM(P35,P56)</f>
        <v>0</v>
      </c>
      <c r="Q58" s="99"/>
      <c r="R58" s="99">
        <f>SUM(R35,R56)</f>
        <v>0</v>
      </c>
      <c r="S58" s="100">
        <f>SUM(S35,S56)</f>
        <v>0</v>
      </c>
    </row>
    <row r="59" spans="2:19" ht="19.5">
      <c r="B59" s="33"/>
      <c r="C59" s="31"/>
      <c r="D59" s="31"/>
      <c r="E59" s="31"/>
      <c r="F59" s="31"/>
      <c r="G59" s="354"/>
      <c r="H59" s="34"/>
      <c r="I59" s="34"/>
      <c r="J59" s="34"/>
      <c r="K59" s="15"/>
      <c r="L59" s="15"/>
      <c r="M59" s="15"/>
      <c r="N59" s="15"/>
      <c r="O59" s="15"/>
      <c r="P59" s="15"/>
      <c r="Q59" s="15"/>
      <c r="R59" s="15"/>
      <c r="S59" s="101"/>
    </row>
  </sheetData>
  <sheetProtection/>
  <mergeCells count="10">
    <mergeCell ref="Q11:R11"/>
    <mergeCell ref="A16:A17"/>
    <mergeCell ref="C17:D17"/>
    <mergeCell ref="C10:D10"/>
    <mergeCell ref="C56:D56"/>
    <mergeCell ref="G35:I35"/>
    <mergeCell ref="G56:I56"/>
    <mergeCell ref="K11:L11"/>
    <mergeCell ref="O11:P11"/>
    <mergeCell ref="M11:N11"/>
  </mergeCells>
  <conditionalFormatting sqref="H40:H54 N19:N33 L39:L54 J19:J33 H19:H34 L19:L33 N39:N54 J39:J55">
    <cfRule type="cellIs" priority="2" dxfId="0" operator="equal" stopIfTrue="1">
      <formula>0</formula>
    </cfRule>
  </conditionalFormatting>
  <conditionalFormatting sqref="C10">
    <cfRule type="cellIs" priority="1" dxfId="0" operator="equal" stopIfTrue="1">
      <formula>0</formula>
    </cfRule>
  </conditionalFormatting>
  <hyperlinks>
    <hyperlink ref="C41" r:id="rId1" display="Travel"/>
  </hyperlinks>
  <printOptions horizontalCentered="1"/>
  <pageMargins left="0.35433070866141736" right="0.1968503937007874" top="0.2362204724409449" bottom="0.1968503937007874" header="0.1968503937007874" footer="0.2362204724409449"/>
  <pageSetup fitToHeight="99" fitToWidth="1" horizontalDpi="600" verticalDpi="600" orientation="landscape" paperSize="9" scale="59" r:id="rId5"/>
  <headerFooter alignWithMargins="0">
    <oddFooter>&amp;LMandate Agreement for Project Implementation: Offer Form&amp;C&amp;A&amp;RPage &amp;P of &amp;N</oddFooter>
  </headerFooter>
  <rowBreaks count="1" manualBreakCount="1">
    <brk id="58" max="255" man="1"/>
  </rowBreaks>
  <ignoredErrors>
    <ignoredError sqref="I45 I19:I33 I41:I44 I50 I46:I49 I51:I54" unlockedFormula="1"/>
    <ignoredError sqref="P50 P45 S50 R45:S49 R50" formula="1"/>
  </ignoredError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2:S61"/>
  <sheetViews>
    <sheetView showZeros="0" zoomScale="80" zoomScaleNormal="80" zoomScaleSheetLayoutView="50" zoomScalePageLayoutView="0" workbookViewId="0" topLeftCell="B1">
      <pane ySplit="12" topLeftCell="A13" activePane="bottomLeft" state="frozen"/>
      <selection pane="topLeft" activeCell="A1" sqref="A1:B1"/>
      <selection pane="bottomLeft" activeCell="H10" sqref="H10:J10"/>
    </sheetView>
  </sheetViews>
  <sheetFormatPr defaultColWidth="8.8515625" defaultRowHeight="12.75"/>
  <cols>
    <col min="1" max="1" width="58.00390625" style="2" hidden="1" customWidth="1"/>
    <col min="2" max="2" width="12.140625" style="2" customWidth="1"/>
    <col min="3" max="3" width="26.7109375" style="3" customWidth="1"/>
    <col min="4" max="6" width="22.421875" style="3" customWidth="1"/>
    <col min="7" max="7" width="12.421875" style="6" customWidth="1"/>
    <col min="8" max="8" width="11.421875" style="6" customWidth="1"/>
    <col min="9" max="9" width="11.421875" style="5" customWidth="1"/>
    <col min="10" max="10" width="11.7109375" style="0" customWidth="1"/>
    <col min="11" max="11" width="9.8515625" style="3" customWidth="1"/>
    <col min="12" max="12" width="13.7109375" style="3" customWidth="1"/>
    <col min="13" max="13" width="9.421875" style="3" customWidth="1"/>
    <col min="14" max="14" width="13.28125" style="3" customWidth="1"/>
    <col min="15" max="15" width="10.28125" style="3" customWidth="1"/>
    <col min="16" max="16" width="13.421875" style="3" customWidth="1"/>
    <col min="17" max="17" width="10.28125" style="3" customWidth="1"/>
    <col min="18" max="18" width="13.421875" style="3" customWidth="1"/>
    <col min="19" max="19" width="22.7109375" style="5" customWidth="1"/>
    <col min="20" max="20" width="10.421875" style="3" customWidth="1"/>
    <col min="21" max="21" width="12.140625" style="3" customWidth="1"/>
    <col min="22" max="16384" width="8.8515625" style="3" customWidth="1"/>
  </cols>
  <sheetData>
    <row r="1" ht="56.25" customHeight="1"/>
    <row r="2" spans="2:11" ht="21" customHeight="1">
      <c r="B2" s="7"/>
      <c r="C2" s="8" t="s">
        <v>2</v>
      </c>
      <c r="D2" s="8"/>
      <c r="E2" s="8"/>
      <c r="F2" s="8"/>
      <c r="G2" s="18"/>
      <c r="J2" s="91"/>
      <c r="K2" s="9"/>
    </row>
    <row r="3" spans="3:19" ht="4.5" customHeight="1">
      <c r="C3" s="10"/>
      <c r="D3" s="10"/>
      <c r="E3" s="10"/>
      <c r="F3" s="10"/>
      <c r="I3" s="3"/>
      <c r="J3" s="102"/>
      <c r="S3" s="3"/>
    </row>
    <row r="4" spans="2:18" ht="14.25">
      <c r="B4" s="3"/>
      <c r="C4" s="5" t="s">
        <v>3</v>
      </c>
      <c r="D4" s="11"/>
      <c r="E4" s="11"/>
      <c r="F4" s="11"/>
      <c r="J4" s="91"/>
      <c r="K4" s="5"/>
      <c r="L4" s="5"/>
      <c r="M4" s="5"/>
      <c r="N4" s="12" t="s">
        <v>4</v>
      </c>
      <c r="P4" s="5"/>
      <c r="R4" s="5"/>
    </row>
    <row r="5" spans="2:18" ht="14.25">
      <c r="B5" s="3"/>
      <c r="C5" s="5"/>
      <c r="D5" s="11"/>
      <c r="E5" s="11"/>
      <c r="F5" s="11"/>
      <c r="J5" s="91"/>
      <c r="K5" s="5"/>
      <c r="L5" s="5"/>
      <c r="M5" s="5"/>
      <c r="N5" s="12"/>
      <c r="P5" s="5"/>
      <c r="R5" s="5"/>
    </row>
    <row r="6" spans="2:18" ht="14.25">
      <c r="B6" s="3"/>
      <c r="C6" s="5" t="s">
        <v>5</v>
      </c>
      <c r="D6" s="11"/>
      <c r="E6" s="11"/>
      <c r="F6" s="11"/>
      <c r="G6" s="413"/>
      <c r="J6" s="91"/>
      <c r="K6" s="5"/>
      <c r="L6" s="5"/>
      <c r="M6" s="5"/>
      <c r="N6" s="13" t="s">
        <v>6</v>
      </c>
      <c r="P6" s="5"/>
      <c r="R6" s="5"/>
    </row>
    <row r="7" spans="2:18" ht="12" customHeight="1">
      <c r="B7" s="3"/>
      <c r="C7" s="5"/>
      <c r="D7" s="14"/>
      <c r="E7" s="14"/>
      <c r="F7" s="14"/>
      <c r="K7" s="5"/>
      <c r="L7" s="5"/>
      <c r="M7" s="5"/>
      <c r="N7" s="12" t="s">
        <v>198</v>
      </c>
      <c r="P7" s="5"/>
      <c r="R7" s="5"/>
    </row>
    <row r="8" spans="2:18" ht="14.25">
      <c r="B8" s="3"/>
      <c r="C8" s="15" t="s">
        <v>7</v>
      </c>
      <c r="D8" s="16"/>
      <c r="G8" s="207" t="s">
        <v>8</v>
      </c>
      <c r="K8" s="5"/>
      <c r="L8" s="5"/>
      <c r="M8" s="5"/>
      <c r="N8" s="3" t="s">
        <v>9</v>
      </c>
      <c r="P8" s="5"/>
      <c r="R8" s="5"/>
    </row>
    <row r="9" spans="2:18" ht="3.75" customHeight="1">
      <c r="B9" s="3"/>
      <c r="G9" s="395"/>
      <c r="K9" s="5"/>
      <c r="L9" s="5"/>
      <c r="M9" s="5"/>
      <c r="N9" s="5"/>
      <c r="O9" s="5"/>
      <c r="P9" s="5"/>
      <c r="Q9" s="5"/>
      <c r="R9" s="5"/>
    </row>
    <row r="10" spans="2:19" ht="14.25">
      <c r="B10" s="3"/>
      <c r="C10" s="472" t="s">
        <v>254</v>
      </c>
      <c r="D10" s="472"/>
      <c r="E10" s="357" t="s">
        <v>197</v>
      </c>
      <c r="F10" s="443">
        <v>41901</v>
      </c>
      <c r="G10" s="18" t="s">
        <v>10</v>
      </c>
      <c r="H10" s="17">
        <v>42186</v>
      </c>
      <c r="I10" s="18" t="s">
        <v>11</v>
      </c>
      <c r="J10" s="17">
        <v>42400</v>
      </c>
      <c r="K10" s="5"/>
      <c r="L10" s="5"/>
      <c r="M10" s="5"/>
      <c r="N10" s="5"/>
      <c r="O10" s="5"/>
      <c r="P10" s="5"/>
      <c r="Q10" s="5"/>
      <c r="R10" s="5"/>
      <c r="S10" s="19"/>
    </row>
    <row r="11" spans="11:19" ht="14.25" customHeight="1" thickBot="1">
      <c r="K11" s="466" t="s">
        <v>241</v>
      </c>
      <c r="L11" s="467"/>
      <c r="M11" s="466" t="s">
        <v>242</v>
      </c>
      <c r="N11" s="467"/>
      <c r="O11" s="466" t="s">
        <v>243</v>
      </c>
      <c r="P11" s="467"/>
      <c r="Q11" s="466" t="s">
        <v>244</v>
      </c>
      <c r="R11" s="467"/>
      <c r="S11" s="347" t="s">
        <v>12</v>
      </c>
    </row>
    <row r="12" spans="1:19" ht="17.25" customHeight="1" thickBot="1">
      <c r="A12" s="20" t="s">
        <v>13</v>
      </c>
      <c r="B12" s="298" t="s">
        <v>14</v>
      </c>
      <c r="C12" s="21" t="s">
        <v>15</v>
      </c>
      <c r="D12" s="22"/>
      <c r="E12" s="23"/>
      <c r="F12" s="22"/>
      <c r="G12" s="340" t="s">
        <v>16</v>
      </c>
      <c r="H12" s="24" t="s">
        <v>17</v>
      </c>
      <c r="I12" s="24" t="s">
        <v>18</v>
      </c>
      <c r="J12" s="24"/>
      <c r="K12" s="304" t="s">
        <v>18</v>
      </c>
      <c r="L12" s="24" t="s">
        <v>19</v>
      </c>
      <c r="M12" s="24" t="s">
        <v>18</v>
      </c>
      <c r="N12" s="24" t="s">
        <v>19</v>
      </c>
      <c r="O12" s="24" t="s">
        <v>18</v>
      </c>
      <c r="P12" s="24" t="s">
        <v>19</v>
      </c>
      <c r="Q12" s="24" t="s">
        <v>18</v>
      </c>
      <c r="R12" s="25" t="s">
        <v>19</v>
      </c>
      <c r="S12" s="348" t="s">
        <v>19</v>
      </c>
    </row>
    <row r="13" spans="11:18" ht="9" customHeight="1">
      <c r="K13" s="5"/>
      <c r="L13" s="5"/>
      <c r="M13" s="5"/>
      <c r="N13" s="5"/>
      <c r="O13" s="5"/>
      <c r="P13" s="26"/>
      <c r="Q13" s="5"/>
      <c r="R13" s="26"/>
    </row>
    <row r="14" spans="2:3" ht="20.25">
      <c r="B14" s="28" t="s">
        <v>186</v>
      </c>
      <c r="C14" s="31" t="s">
        <v>63</v>
      </c>
    </row>
    <row r="15" ht="6.75" customHeight="1">
      <c r="S15" s="46"/>
    </row>
    <row r="16" spans="2:19" ht="14.25">
      <c r="B16" s="104">
        <v>2.1</v>
      </c>
      <c r="C16" s="336" t="s">
        <v>64</v>
      </c>
      <c r="D16" s="41"/>
      <c r="E16" s="105"/>
      <c r="F16" s="105"/>
      <c r="G16" s="355"/>
      <c r="H16" s="355"/>
      <c r="I16" s="42"/>
      <c r="J16" s="42"/>
      <c r="K16" s="43"/>
      <c r="L16" s="42"/>
      <c r="M16" s="42"/>
      <c r="N16" s="42"/>
      <c r="O16" s="42"/>
      <c r="P16" s="42"/>
      <c r="Q16" s="42"/>
      <c r="R16" s="44"/>
      <c r="S16" s="351"/>
    </row>
    <row r="17" spans="2:19" ht="15" customHeight="1">
      <c r="B17" s="71"/>
      <c r="C17" s="286"/>
      <c r="D17" s="287"/>
      <c r="E17" s="358" t="s">
        <v>23</v>
      </c>
      <c r="F17" s="358" t="s">
        <v>24</v>
      </c>
      <c r="G17" s="414"/>
      <c r="H17" s="356"/>
      <c r="I17" s="46"/>
      <c r="J17" s="46"/>
      <c r="K17" s="47"/>
      <c r="L17" s="46"/>
      <c r="M17" s="46"/>
      <c r="N17" s="46"/>
      <c r="O17" s="46"/>
      <c r="P17" s="46"/>
      <c r="Q17" s="46"/>
      <c r="R17" s="46"/>
      <c r="S17" s="353"/>
    </row>
    <row r="18" spans="2:19" ht="14.25">
      <c r="B18" s="45"/>
      <c r="C18" s="106"/>
      <c r="D18" s="107"/>
      <c r="E18" s="359"/>
      <c r="F18" s="359"/>
      <c r="G18" s="344"/>
      <c r="J18" s="5"/>
      <c r="K18" s="51"/>
      <c r="L18" s="5"/>
      <c r="M18" s="5"/>
      <c r="N18" s="5"/>
      <c r="O18" s="5"/>
      <c r="P18" s="5"/>
      <c r="Q18" s="5"/>
      <c r="R18" s="52"/>
      <c r="S18" s="52"/>
    </row>
    <row r="19" spans="3:19" ht="14.25">
      <c r="C19" s="50" t="s">
        <v>65</v>
      </c>
      <c r="E19" s="360"/>
      <c r="F19" s="360"/>
      <c r="G19" s="344"/>
      <c r="K19" s="51"/>
      <c r="L19" s="5"/>
      <c r="M19" s="5"/>
      <c r="N19" s="5"/>
      <c r="O19" s="5"/>
      <c r="P19" s="5"/>
      <c r="Q19" s="5"/>
      <c r="R19" s="52"/>
      <c r="S19" s="52"/>
    </row>
    <row r="20" spans="3:19" ht="14.25">
      <c r="C20" s="53"/>
      <c r="E20" s="338"/>
      <c r="F20" s="338"/>
      <c r="G20" s="343"/>
      <c r="I20" s="357">
        <f>K20+M20+O20+Q20</f>
        <v>0</v>
      </c>
      <c r="K20" s="434"/>
      <c r="L20" s="5">
        <f>+G20*K20</f>
        <v>0</v>
      </c>
      <c r="M20" s="343"/>
      <c r="N20" s="5">
        <f>+G20*M20</f>
        <v>0</v>
      </c>
      <c r="O20" s="343"/>
      <c r="P20" s="5">
        <f aca="true" t="shared" si="0" ref="P20:P34">+$G20*O20</f>
        <v>0</v>
      </c>
      <c r="Q20" s="343"/>
      <c r="R20" s="52">
        <f aca="true" t="shared" si="1" ref="R20:R34">+$G20*Q20</f>
        <v>0</v>
      </c>
      <c r="S20" s="349">
        <f>IF(G20*I20=0,0,IF(OR(G20*I20&lt;&gt;(L20+N20+P20+R20),(L20+N20+P20+R20)=0),"Fill in 'Year'",G20*I20))</f>
        <v>0</v>
      </c>
    </row>
    <row r="21" spans="3:19" ht="14.25">
      <c r="C21" s="54"/>
      <c r="E21" s="360"/>
      <c r="F21" s="360"/>
      <c r="G21" s="343"/>
      <c r="I21" s="357">
        <f aca="true" t="shared" si="2" ref="I21:I34">K21+M21+O21+Q21</f>
        <v>0</v>
      </c>
      <c r="K21" s="434"/>
      <c r="L21" s="5">
        <f aca="true" t="shared" si="3" ref="L21:L34">+G21*K21</f>
        <v>0</v>
      </c>
      <c r="M21" s="343"/>
      <c r="N21" s="5">
        <f aca="true" t="shared" si="4" ref="N21:N34">+G21*M21</f>
        <v>0</v>
      </c>
      <c r="O21" s="343"/>
      <c r="P21" s="5">
        <f t="shared" si="0"/>
        <v>0</v>
      </c>
      <c r="Q21" s="343"/>
      <c r="R21" s="52">
        <f t="shared" si="1"/>
        <v>0</v>
      </c>
      <c r="S21" s="349">
        <f aca="true" t="shared" si="5" ref="S21:S34">IF(G21*I21=0,0,IF(OR(G21*I21&lt;&gt;(L21+N21+P21+R21),(L21+N21+P21+R21)=0),"Fill in 'Year'",G21*I21))</f>
        <v>0</v>
      </c>
    </row>
    <row r="22" spans="3:19" ht="14.25">
      <c r="C22" s="56"/>
      <c r="E22" s="338"/>
      <c r="F22" s="338"/>
      <c r="G22" s="343"/>
      <c r="I22" s="357"/>
      <c r="K22" s="434"/>
      <c r="L22" s="11">
        <f>+G22*K22</f>
        <v>0</v>
      </c>
      <c r="M22" s="343"/>
      <c r="N22" s="5">
        <f t="shared" si="4"/>
        <v>0</v>
      </c>
      <c r="O22" s="343"/>
      <c r="P22" s="5">
        <f t="shared" si="0"/>
        <v>0</v>
      </c>
      <c r="Q22" s="343"/>
      <c r="R22" s="52">
        <f t="shared" si="1"/>
        <v>0</v>
      </c>
      <c r="S22" s="349">
        <f t="shared" si="5"/>
        <v>0</v>
      </c>
    </row>
    <row r="23" spans="3:19" ht="14.25">
      <c r="C23" s="56" t="s">
        <v>287</v>
      </c>
      <c r="E23" s="338" t="s">
        <v>255</v>
      </c>
      <c r="F23" s="453" t="s">
        <v>295</v>
      </c>
      <c r="G23" s="343">
        <f>265.48*0.915*1.08</f>
        <v>262.34733600000004</v>
      </c>
      <c r="H23" s="6" t="s">
        <v>33</v>
      </c>
      <c r="I23" s="357">
        <v>40</v>
      </c>
      <c r="K23" s="434">
        <v>40</v>
      </c>
      <c r="L23" s="5">
        <f t="shared" si="3"/>
        <v>10493.893440000002</v>
      </c>
      <c r="M23" s="343"/>
      <c r="N23" s="5">
        <f t="shared" si="4"/>
        <v>0</v>
      </c>
      <c r="O23" s="343"/>
      <c r="P23" s="5">
        <f t="shared" si="0"/>
        <v>0</v>
      </c>
      <c r="Q23" s="343"/>
      <c r="R23" s="52">
        <f t="shared" si="1"/>
        <v>0</v>
      </c>
      <c r="S23" s="349">
        <f t="shared" si="5"/>
        <v>10493.893440000002</v>
      </c>
    </row>
    <row r="24" spans="3:19" ht="57">
      <c r="C24" s="444" t="s">
        <v>284</v>
      </c>
      <c r="E24" s="445" t="s">
        <v>258</v>
      </c>
      <c r="F24" s="453" t="s">
        <v>295</v>
      </c>
      <c r="G24" s="343">
        <f>2345.6*0.915*1.08</f>
        <v>2317.9219200000002</v>
      </c>
      <c r="I24" s="357">
        <v>6</v>
      </c>
      <c r="K24" s="434">
        <v>6</v>
      </c>
      <c r="L24" s="5">
        <f t="shared" si="3"/>
        <v>13907.53152</v>
      </c>
      <c r="M24" s="343"/>
      <c r="N24" s="5">
        <f t="shared" si="4"/>
        <v>0</v>
      </c>
      <c r="O24" s="343"/>
      <c r="P24" s="5">
        <f t="shared" si="0"/>
        <v>0</v>
      </c>
      <c r="Q24" s="343"/>
      <c r="R24" s="52">
        <f t="shared" si="1"/>
        <v>0</v>
      </c>
      <c r="S24" s="349">
        <f t="shared" si="5"/>
        <v>13907.53152</v>
      </c>
    </row>
    <row r="25" spans="3:19" ht="14.25">
      <c r="C25" s="50" t="s">
        <v>37</v>
      </c>
      <c r="E25" s="338"/>
      <c r="F25" s="360"/>
      <c r="G25" s="343"/>
      <c r="I25" s="357">
        <f t="shared" si="2"/>
        <v>0</v>
      </c>
      <c r="K25" s="434"/>
      <c r="L25" s="5">
        <f t="shared" si="3"/>
        <v>0</v>
      </c>
      <c r="M25" s="343"/>
      <c r="N25" s="5">
        <f t="shared" si="4"/>
        <v>0</v>
      </c>
      <c r="O25" s="343"/>
      <c r="P25" s="5">
        <f t="shared" si="0"/>
        <v>0</v>
      </c>
      <c r="Q25" s="343"/>
      <c r="R25" s="52">
        <f t="shared" si="1"/>
        <v>0</v>
      </c>
      <c r="S25" s="349">
        <f t="shared" si="5"/>
        <v>0</v>
      </c>
    </row>
    <row r="26" spans="3:19" ht="14.25">
      <c r="C26" s="446" t="s">
        <v>261</v>
      </c>
      <c r="E26" s="338" t="s">
        <v>259</v>
      </c>
      <c r="F26" s="453" t="s">
        <v>295</v>
      </c>
      <c r="G26" s="343">
        <f>227.67*0.915*1.08</f>
        <v>224.983494</v>
      </c>
      <c r="H26" s="6" t="s">
        <v>33</v>
      </c>
      <c r="I26" s="357">
        <v>10</v>
      </c>
      <c r="J26" s="59"/>
      <c r="K26" s="434">
        <v>10</v>
      </c>
      <c r="L26" s="5">
        <f t="shared" si="3"/>
        <v>2249.83494</v>
      </c>
      <c r="M26" s="343"/>
      <c r="N26" s="5">
        <f t="shared" si="4"/>
        <v>0</v>
      </c>
      <c r="O26" s="343"/>
      <c r="P26" s="5">
        <f t="shared" si="0"/>
        <v>0</v>
      </c>
      <c r="Q26" s="343"/>
      <c r="R26" s="52">
        <f t="shared" si="1"/>
        <v>0</v>
      </c>
      <c r="S26" s="349">
        <f t="shared" si="5"/>
        <v>2249.83494</v>
      </c>
    </row>
    <row r="27" spans="3:19" ht="14.25">
      <c r="C27" s="446" t="s">
        <v>297</v>
      </c>
      <c r="E27" s="338" t="s">
        <v>260</v>
      </c>
      <c r="F27" s="453" t="s">
        <v>295</v>
      </c>
      <c r="G27" s="343"/>
      <c r="I27" s="357">
        <f t="shared" si="2"/>
        <v>0</v>
      </c>
      <c r="K27" s="434"/>
      <c r="L27" s="5">
        <f t="shared" si="3"/>
        <v>0</v>
      </c>
      <c r="M27" s="343"/>
      <c r="N27" s="5">
        <f t="shared" si="4"/>
        <v>0</v>
      </c>
      <c r="O27" s="343"/>
      <c r="P27" s="5">
        <f t="shared" si="0"/>
        <v>0</v>
      </c>
      <c r="Q27" s="343"/>
      <c r="R27" s="52">
        <f t="shared" si="1"/>
        <v>0</v>
      </c>
      <c r="S27" s="349">
        <f t="shared" si="5"/>
        <v>0</v>
      </c>
    </row>
    <row r="28" spans="3:19" ht="14.25">
      <c r="C28" s="56"/>
      <c r="E28" s="338"/>
      <c r="F28" s="338"/>
      <c r="G28" s="343">
        <f>31.6*0.915*1.08</f>
        <v>31.227120000000003</v>
      </c>
      <c r="H28" s="6" t="s">
        <v>30</v>
      </c>
      <c r="I28" s="357">
        <v>100</v>
      </c>
      <c r="J28" s="59"/>
      <c r="K28" s="434">
        <v>100</v>
      </c>
      <c r="L28" s="5">
        <f t="shared" si="3"/>
        <v>3122.7120000000004</v>
      </c>
      <c r="M28" s="343"/>
      <c r="N28" s="5">
        <f t="shared" si="4"/>
        <v>0</v>
      </c>
      <c r="O28" s="343"/>
      <c r="P28" s="5">
        <f t="shared" si="0"/>
        <v>0</v>
      </c>
      <c r="Q28" s="343"/>
      <c r="R28" s="52">
        <f t="shared" si="1"/>
        <v>0</v>
      </c>
      <c r="S28" s="349">
        <f t="shared" si="5"/>
        <v>3122.7120000000004</v>
      </c>
    </row>
    <row r="29" spans="3:19" ht="14.25">
      <c r="C29" s="54"/>
      <c r="E29" s="338"/>
      <c r="F29" s="360"/>
      <c r="G29" s="343"/>
      <c r="I29" s="357">
        <f t="shared" si="2"/>
        <v>0</v>
      </c>
      <c r="K29" s="434"/>
      <c r="L29" s="5">
        <f t="shared" si="3"/>
        <v>0</v>
      </c>
      <c r="M29" s="343"/>
      <c r="N29" s="5">
        <f t="shared" si="4"/>
        <v>0</v>
      </c>
      <c r="O29" s="343"/>
      <c r="P29" s="5">
        <f t="shared" si="0"/>
        <v>0</v>
      </c>
      <c r="Q29" s="343"/>
      <c r="R29" s="52">
        <f t="shared" si="1"/>
        <v>0</v>
      </c>
      <c r="S29" s="349">
        <f t="shared" si="5"/>
        <v>0</v>
      </c>
    </row>
    <row r="30" spans="3:19" ht="14.25">
      <c r="C30" s="56"/>
      <c r="E30" s="338"/>
      <c r="F30" s="360"/>
      <c r="G30" s="344"/>
      <c r="I30" s="357">
        <f t="shared" si="2"/>
        <v>0</v>
      </c>
      <c r="K30" s="435"/>
      <c r="L30" s="5">
        <f t="shared" si="3"/>
        <v>0</v>
      </c>
      <c r="M30" s="344"/>
      <c r="N30" s="5">
        <f t="shared" si="4"/>
        <v>0</v>
      </c>
      <c r="O30" s="344"/>
      <c r="P30" s="5">
        <f t="shared" si="0"/>
        <v>0</v>
      </c>
      <c r="Q30" s="344"/>
      <c r="R30" s="52">
        <f t="shared" si="1"/>
        <v>0</v>
      </c>
      <c r="S30" s="349">
        <f t="shared" si="5"/>
        <v>0</v>
      </c>
    </row>
    <row r="31" spans="3:19" ht="14.25">
      <c r="C31" s="50" t="s">
        <v>41</v>
      </c>
      <c r="E31" s="338"/>
      <c r="F31" s="360"/>
      <c r="G31" s="344"/>
      <c r="I31" s="357">
        <f t="shared" si="2"/>
        <v>0</v>
      </c>
      <c r="K31" s="435"/>
      <c r="L31" s="5">
        <f t="shared" si="3"/>
        <v>0</v>
      </c>
      <c r="M31" s="344"/>
      <c r="N31" s="5">
        <f t="shared" si="4"/>
        <v>0</v>
      </c>
      <c r="O31" s="344"/>
      <c r="P31" s="5">
        <f t="shared" si="0"/>
        <v>0</v>
      </c>
      <c r="Q31" s="344"/>
      <c r="R31" s="52">
        <f t="shared" si="1"/>
        <v>0</v>
      </c>
      <c r="S31" s="349">
        <f t="shared" si="5"/>
        <v>0</v>
      </c>
    </row>
    <row r="32" spans="3:19" ht="14.25">
      <c r="C32" s="56"/>
      <c r="E32" s="338"/>
      <c r="F32" s="360"/>
      <c r="G32" s="343"/>
      <c r="H32" s="6" t="s">
        <v>285</v>
      </c>
      <c r="I32" s="357"/>
      <c r="K32" s="434"/>
      <c r="L32" s="5">
        <f t="shared" si="3"/>
        <v>0</v>
      </c>
      <c r="M32" s="343"/>
      <c r="N32" s="5">
        <f t="shared" si="4"/>
        <v>0</v>
      </c>
      <c r="O32" s="343"/>
      <c r="P32" s="5">
        <f t="shared" si="0"/>
        <v>0</v>
      </c>
      <c r="Q32" s="343"/>
      <c r="R32" s="52">
        <f t="shared" si="1"/>
        <v>0</v>
      </c>
      <c r="S32" s="349">
        <f t="shared" si="5"/>
        <v>0</v>
      </c>
    </row>
    <row r="33" spans="3:19" ht="14.25">
      <c r="C33" s="56"/>
      <c r="E33" s="360"/>
      <c r="F33" s="360"/>
      <c r="G33" s="343"/>
      <c r="I33" s="357"/>
      <c r="K33" s="434"/>
      <c r="L33" s="5">
        <f t="shared" si="3"/>
        <v>0</v>
      </c>
      <c r="M33" s="343"/>
      <c r="N33" s="5">
        <f t="shared" si="4"/>
        <v>0</v>
      </c>
      <c r="O33" s="343"/>
      <c r="P33" s="5">
        <f t="shared" si="0"/>
        <v>0</v>
      </c>
      <c r="Q33" s="343"/>
      <c r="R33" s="52">
        <f t="shared" si="1"/>
        <v>0</v>
      </c>
      <c r="S33" s="349">
        <f t="shared" si="5"/>
        <v>0</v>
      </c>
    </row>
    <row r="34" spans="3:19" ht="14.25">
      <c r="C34" s="56"/>
      <c r="E34" s="360"/>
      <c r="F34" s="360"/>
      <c r="G34" s="343"/>
      <c r="I34" s="357">
        <f t="shared" si="2"/>
        <v>0</v>
      </c>
      <c r="K34" s="434"/>
      <c r="L34" s="5">
        <f t="shared" si="3"/>
        <v>0</v>
      </c>
      <c r="M34" s="343"/>
      <c r="N34" s="5">
        <f t="shared" si="4"/>
        <v>0</v>
      </c>
      <c r="O34" s="343"/>
      <c r="P34" s="5">
        <f t="shared" si="0"/>
        <v>0</v>
      </c>
      <c r="Q34" s="343"/>
      <c r="R34" s="52">
        <f t="shared" si="1"/>
        <v>0</v>
      </c>
      <c r="S34" s="349">
        <f t="shared" si="5"/>
        <v>0</v>
      </c>
    </row>
    <row r="35" spans="3:19" ht="14.25">
      <c r="C35" s="61"/>
      <c r="D35" s="62"/>
      <c r="E35" s="62"/>
      <c r="F35" s="62"/>
      <c r="G35" s="356"/>
      <c r="H35" s="356"/>
      <c r="I35" s="356"/>
      <c r="J35" s="63"/>
      <c r="K35" s="47"/>
      <c r="L35" s="46"/>
      <c r="M35" s="46"/>
      <c r="N35" s="46"/>
      <c r="O35" s="46"/>
      <c r="P35" s="46"/>
      <c r="Q35" s="46"/>
      <c r="R35" s="48"/>
      <c r="S35" s="48"/>
    </row>
    <row r="36" spans="3:19" ht="14.25">
      <c r="C36" s="64" t="s">
        <v>66</v>
      </c>
      <c r="D36" s="65"/>
      <c r="E36" s="65"/>
      <c r="F36" s="65"/>
      <c r="G36" s="476" t="s">
        <v>48</v>
      </c>
      <c r="H36" s="476"/>
      <c r="I36" s="476"/>
      <c r="J36" s="66"/>
      <c r="K36" s="108"/>
      <c r="L36" s="109">
        <f>SUM(L20:L34)</f>
        <v>29773.971900000004</v>
      </c>
      <c r="M36" s="110"/>
      <c r="N36" s="109">
        <f>SUM(N20:N34)</f>
        <v>0</v>
      </c>
      <c r="O36" s="110"/>
      <c r="P36" s="109">
        <f>SUM(P20:P34)</f>
        <v>0</v>
      </c>
      <c r="Q36" s="110"/>
      <c r="R36" s="111">
        <f>SUM(R20:R34)</f>
        <v>0</v>
      </c>
      <c r="S36" s="361">
        <f>SUM(S20:S34)</f>
        <v>29773.971900000004</v>
      </c>
    </row>
    <row r="37" spans="2:19" ht="14.25">
      <c r="B37"/>
      <c r="C37"/>
      <c r="D37"/>
      <c r="E37" s="59"/>
      <c r="F37" s="59"/>
      <c r="G37" s="417"/>
      <c r="H37" s="59"/>
      <c r="I37" s="59"/>
      <c r="K37" s="412"/>
      <c r="L37"/>
      <c r="M37"/>
      <c r="N37"/>
      <c r="O37"/>
      <c r="P37"/>
      <c r="Q37" s="115"/>
      <c r="R37" s="115"/>
      <c r="S37" s="59"/>
    </row>
    <row r="38" spans="2:19" ht="14.25">
      <c r="B38" s="104">
        <v>2.2</v>
      </c>
      <c r="C38" s="119" t="s">
        <v>195</v>
      </c>
      <c r="D38" s="39"/>
      <c r="E38" s="73"/>
      <c r="F38" s="73"/>
      <c r="G38" s="355"/>
      <c r="H38" s="355"/>
      <c r="I38" s="42"/>
      <c r="J38" s="42"/>
      <c r="K38" s="79"/>
      <c r="L38" s="74"/>
      <c r="M38" s="74"/>
      <c r="N38" s="74"/>
      <c r="O38" s="74"/>
      <c r="P38" s="74"/>
      <c r="Q38" s="74"/>
      <c r="R38" s="75"/>
      <c r="S38" s="351"/>
    </row>
    <row r="39" spans="2:19" ht="14.25">
      <c r="B39" s="71"/>
      <c r="C39" s="80"/>
      <c r="D39" s="81"/>
      <c r="E39" s="81"/>
      <c r="F39" s="81"/>
      <c r="K39" s="56"/>
      <c r="R39" s="82"/>
      <c r="S39" s="362"/>
    </row>
    <row r="40" spans="2:19" ht="14.25">
      <c r="B40" s="293"/>
      <c r="C40" s="153" t="s">
        <v>174</v>
      </c>
      <c r="D40" s="10" t="s">
        <v>51</v>
      </c>
      <c r="G40" s="357"/>
      <c r="H40" s="3"/>
      <c r="I40" s="308"/>
      <c r="J40" s="59"/>
      <c r="K40" s="386"/>
      <c r="L40" s="5"/>
      <c r="M40" s="308"/>
      <c r="N40" s="5"/>
      <c r="O40" s="308"/>
      <c r="P40" s="5"/>
      <c r="Q40" s="308"/>
      <c r="R40" s="52"/>
      <c r="S40" s="349"/>
    </row>
    <row r="41" spans="2:19" ht="14.25">
      <c r="B41" s="71"/>
      <c r="C41" s="56"/>
      <c r="G41" s="357"/>
      <c r="I41" s="308"/>
      <c r="J41" s="59"/>
      <c r="K41" s="438"/>
      <c r="L41" s="5"/>
      <c r="M41" s="357"/>
      <c r="N41" s="5"/>
      <c r="O41" s="357"/>
      <c r="P41" s="5"/>
      <c r="Q41" s="357"/>
      <c r="R41" s="52"/>
      <c r="S41" s="349"/>
    </row>
    <row r="42" spans="2:19" ht="14.25">
      <c r="B42" s="71"/>
      <c r="C42" s="294" t="s">
        <v>52</v>
      </c>
      <c r="D42" s="84" t="s">
        <v>53</v>
      </c>
      <c r="G42" s="343"/>
      <c r="H42" s="6" t="s">
        <v>54</v>
      </c>
      <c r="I42" s="357">
        <f>K42+M42+O42+Q42</f>
        <v>0</v>
      </c>
      <c r="K42" s="434"/>
      <c r="L42" s="5">
        <f>+$G42*K42</f>
        <v>0</v>
      </c>
      <c r="M42" s="343"/>
      <c r="N42" s="5">
        <f>+$G42*M42</f>
        <v>0</v>
      </c>
      <c r="O42" s="343"/>
      <c r="P42" s="5">
        <f>+$G42*O42</f>
        <v>0</v>
      </c>
      <c r="Q42" s="343"/>
      <c r="R42" s="52">
        <f>+$G42*Q42</f>
        <v>0</v>
      </c>
      <c r="S42" s="349">
        <f aca="true" t="shared" si="6" ref="S42:S56">IF(G42*I42=0,0,IF(OR(G42*I42&lt;&gt;(L42+N42+P42+R42),(L42+N42+P42+R42)=0),"Fill in 'Year'",G42*I42))</f>
        <v>0</v>
      </c>
    </row>
    <row r="43" spans="2:19" ht="14.25">
      <c r="B43" s="71"/>
      <c r="C43" s="295"/>
      <c r="D43" s="84" t="s">
        <v>35</v>
      </c>
      <c r="G43" s="343"/>
      <c r="H43" s="6" t="s">
        <v>54</v>
      </c>
      <c r="I43" s="357">
        <f aca="true" t="shared" si="7" ref="I43:I56">K43+M43+O43+Q43</f>
        <v>0</v>
      </c>
      <c r="K43" s="434"/>
      <c r="L43" s="5">
        <f>+$G43*K43</f>
        <v>0</v>
      </c>
      <c r="M43" s="343"/>
      <c r="N43" s="5">
        <f>+$G43*M43</f>
        <v>0</v>
      </c>
      <c r="O43" s="343"/>
      <c r="P43" s="5">
        <f>+$G43*O43</f>
        <v>0</v>
      </c>
      <c r="Q43" s="343"/>
      <c r="R43" s="52">
        <f>+$G43*Q43</f>
        <v>0</v>
      </c>
      <c r="S43" s="349">
        <f t="shared" si="6"/>
        <v>0</v>
      </c>
    </row>
    <row r="44" spans="2:19" ht="14.25">
      <c r="B44" s="71"/>
      <c r="C44" s="56"/>
      <c r="D44" s="84" t="s">
        <v>39</v>
      </c>
      <c r="G44" s="343"/>
      <c r="H44" s="6" t="s">
        <v>54</v>
      </c>
      <c r="I44" s="357">
        <f t="shared" si="7"/>
        <v>0</v>
      </c>
      <c r="K44" s="434"/>
      <c r="L44" s="5">
        <f>+$G44*K44</f>
        <v>0</v>
      </c>
      <c r="M44" s="343"/>
      <c r="N44" s="5">
        <f>+$G44*M44</f>
        <v>0</v>
      </c>
      <c r="O44" s="343"/>
      <c r="P44" s="5">
        <f>+$G44*O44</f>
        <v>0</v>
      </c>
      <c r="Q44" s="343"/>
      <c r="R44" s="52">
        <f>+$G44*Q44</f>
        <v>0</v>
      </c>
      <c r="S44" s="349">
        <f t="shared" si="6"/>
        <v>0</v>
      </c>
    </row>
    <row r="45" spans="2:19" ht="14.25">
      <c r="B45" s="71"/>
      <c r="C45" s="56"/>
      <c r="D45" s="84" t="s">
        <v>40</v>
      </c>
      <c r="G45" s="343"/>
      <c r="H45" s="6" t="s">
        <v>54</v>
      </c>
      <c r="I45" s="357">
        <f t="shared" si="7"/>
        <v>0</v>
      </c>
      <c r="K45" s="434"/>
      <c r="L45" s="5"/>
      <c r="M45" s="343"/>
      <c r="N45" s="5">
        <f>+$G45*M45</f>
        <v>0</v>
      </c>
      <c r="O45" s="343"/>
      <c r="P45" s="5">
        <f>+$G45*O45</f>
        <v>0</v>
      </c>
      <c r="Q45" s="343"/>
      <c r="R45" s="52">
        <f>+$G45*Q45</f>
        <v>0</v>
      </c>
      <c r="S45" s="349">
        <f t="shared" si="6"/>
        <v>0</v>
      </c>
    </row>
    <row r="46" spans="2:19" ht="14.25">
      <c r="B46" s="71"/>
      <c r="C46" s="56"/>
      <c r="G46" s="357"/>
      <c r="I46" s="357"/>
      <c r="J46" s="87" t="s">
        <v>55</v>
      </c>
      <c r="K46" s="436"/>
      <c r="L46" s="92">
        <f>SUM(L40:L45)</f>
        <v>0</v>
      </c>
      <c r="M46" s="437"/>
      <c r="N46" s="92">
        <f>SUM(N40:N45)</f>
        <v>0</v>
      </c>
      <c r="O46" s="437"/>
      <c r="P46" s="92">
        <f>SUM(P40:P45)</f>
        <v>0</v>
      </c>
      <c r="Q46" s="437"/>
      <c r="R46" s="317">
        <f>SUM(R40:R45)</f>
        <v>0</v>
      </c>
      <c r="S46" s="352">
        <f>SUM(S40:S45)</f>
        <v>0</v>
      </c>
    </row>
    <row r="47" spans="2:19" ht="14.25">
      <c r="B47" s="284"/>
      <c r="C47" s="442" t="s">
        <v>56</v>
      </c>
      <c r="D47" s="84" t="s">
        <v>53</v>
      </c>
      <c r="G47" s="343"/>
      <c r="H47" s="6" t="s">
        <v>57</v>
      </c>
      <c r="I47" s="357">
        <f t="shared" si="7"/>
        <v>0</v>
      </c>
      <c r="J47" s="87"/>
      <c r="K47" s="434"/>
      <c r="L47" s="5">
        <f>+$G47*K47</f>
        <v>0</v>
      </c>
      <c r="M47" s="343"/>
      <c r="N47" s="5">
        <f>+$G47*M47</f>
        <v>0</v>
      </c>
      <c r="O47" s="343"/>
      <c r="P47" s="5">
        <f>+$G47*O47</f>
        <v>0</v>
      </c>
      <c r="Q47" s="343"/>
      <c r="R47" s="52">
        <f>+$G47*Q47</f>
        <v>0</v>
      </c>
      <c r="S47" s="349">
        <f t="shared" si="6"/>
        <v>0</v>
      </c>
    </row>
    <row r="48" spans="2:19" ht="14.25">
      <c r="B48" s="284"/>
      <c r="C48" s="56"/>
      <c r="D48" s="84" t="s">
        <v>35</v>
      </c>
      <c r="G48" s="343"/>
      <c r="H48" s="6" t="s">
        <v>57</v>
      </c>
      <c r="I48" s="357">
        <f t="shared" si="7"/>
        <v>0</v>
      </c>
      <c r="J48" s="87"/>
      <c r="K48" s="434"/>
      <c r="L48" s="5">
        <f>+$G48*K48</f>
        <v>0</v>
      </c>
      <c r="M48" s="343"/>
      <c r="N48" s="5">
        <f>+$G48*M48</f>
        <v>0</v>
      </c>
      <c r="O48" s="343"/>
      <c r="P48" s="5">
        <f>+$G48*O48</f>
        <v>0</v>
      </c>
      <c r="Q48" s="343"/>
      <c r="R48" s="52">
        <f>+$G48*Q48</f>
        <v>0</v>
      </c>
      <c r="S48" s="349">
        <f t="shared" si="6"/>
        <v>0</v>
      </c>
    </row>
    <row r="49" spans="2:19" ht="14.25">
      <c r="B49" s="71"/>
      <c r="C49" s="56"/>
      <c r="D49" s="84" t="s">
        <v>39</v>
      </c>
      <c r="G49" s="343"/>
      <c r="H49" s="6" t="s">
        <v>57</v>
      </c>
      <c r="I49" s="357">
        <f t="shared" si="7"/>
        <v>0</v>
      </c>
      <c r="J49" s="87"/>
      <c r="K49" s="434"/>
      <c r="L49" s="5">
        <f>+$G49*K49</f>
        <v>0</v>
      </c>
      <c r="M49" s="343"/>
      <c r="N49" s="5">
        <f>+$G49*M49</f>
        <v>0</v>
      </c>
      <c r="O49" s="343"/>
      <c r="P49" s="5">
        <f>+$G49*O49</f>
        <v>0</v>
      </c>
      <c r="Q49" s="343"/>
      <c r="R49" s="52">
        <f>+$G49*Q49</f>
        <v>0</v>
      </c>
      <c r="S49" s="349">
        <f t="shared" si="6"/>
        <v>0</v>
      </c>
    </row>
    <row r="50" spans="2:19" ht="14.25">
      <c r="B50" s="71"/>
      <c r="C50" s="56"/>
      <c r="D50" s="84" t="s">
        <v>40</v>
      </c>
      <c r="G50" s="343"/>
      <c r="H50" s="6" t="s">
        <v>57</v>
      </c>
      <c r="I50" s="357">
        <f t="shared" si="7"/>
        <v>0</v>
      </c>
      <c r="J50" s="87"/>
      <c r="K50" s="434"/>
      <c r="L50" s="5">
        <f>+$G50*K50</f>
        <v>0</v>
      </c>
      <c r="M50" s="343"/>
      <c r="N50" s="5">
        <f>+$G50*M50</f>
        <v>0</v>
      </c>
      <c r="O50" s="343"/>
      <c r="P50" s="5">
        <f>+$G50*O50</f>
        <v>0</v>
      </c>
      <c r="Q50" s="343"/>
      <c r="R50" s="52">
        <f>+$G50*Q50</f>
        <v>0</v>
      </c>
      <c r="S50" s="349">
        <f t="shared" si="6"/>
        <v>0</v>
      </c>
    </row>
    <row r="51" spans="2:19" ht="12.75">
      <c r="B51" s="71"/>
      <c r="C51" s="56"/>
      <c r="G51" s="357"/>
      <c r="I51" s="357"/>
      <c r="J51" s="87" t="s">
        <v>55</v>
      </c>
      <c r="K51" s="438"/>
      <c r="L51" s="5">
        <f>SUM(L47:L50)</f>
        <v>0</v>
      </c>
      <c r="M51" s="357"/>
      <c r="N51" s="5">
        <f>SUM(N47:N50)</f>
        <v>0</v>
      </c>
      <c r="O51" s="357"/>
      <c r="P51" s="5">
        <f>SUM(P47:P50)</f>
        <v>0</v>
      </c>
      <c r="Q51" s="357"/>
      <c r="R51" s="52">
        <f>SUM(R47:R50)</f>
        <v>0</v>
      </c>
      <c r="S51" s="349">
        <f>SUM(S47:S50)</f>
        <v>0</v>
      </c>
    </row>
    <row r="52" spans="2:19" ht="12.75">
      <c r="B52" s="71"/>
      <c r="C52" s="153" t="s">
        <v>58</v>
      </c>
      <c r="D52" s="113" t="s">
        <v>70</v>
      </c>
      <c r="G52" s="343"/>
      <c r="H52" s="6" t="s">
        <v>54</v>
      </c>
      <c r="I52" s="357">
        <f>K52+M52+O52+Q52</f>
        <v>0</v>
      </c>
      <c r="J52" s="87"/>
      <c r="K52" s="434"/>
      <c r="L52" s="5">
        <f>+$G52*K52</f>
        <v>0</v>
      </c>
      <c r="M52" s="343"/>
      <c r="N52" s="5">
        <f>+$G52*M52</f>
        <v>0</v>
      </c>
      <c r="O52" s="343"/>
      <c r="P52" s="5">
        <f>+$G52*O52</f>
        <v>0</v>
      </c>
      <c r="Q52" s="343"/>
      <c r="R52" s="52">
        <f>+$G52*Q52</f>
        <v>0</v>
      </c>
      <c r="S52" s="349">
        <f t="shared" si="6"/>
        <v>0</v>
      </c>
    </row>
    <row r="53" spans="2:19" ht="12.75">
      <c r="B53" s="71"/>
      <c r="C53" s="56"/>
      <c r="D53" s="113" t="s">
        <v>70</v>
      </c>
      <c r="G53" s="343"/>
      <c r="H53" s="6" t="s">
        <v>54</v>
      </c>
      <c r="I53" s="357">
        <f t="shared" si="7"/>
        <v>0</v>
      </c>
      <c r="J53" s="87"/>
      <c r="K53" s="434"/>
      <c r="L53" s="5">
        <f>+$G53*K53</f>
        <v>0</v>
      </c>
      <c r="M53" s="343"/>
      <c r="N53" s="5">
        <f>+$G53*M53</f>
        <v>0</v>
      </c>
      <c r="O53" s="343"/>
      <c r="P53" s="5">
        <f>+$G53*O53</f>
        <v>0</v>
      </c>
      <c r="Q53" s="343"/>
      <c r="R53" s="52">
        <f>+$G53*Q53</f>
        <v>0</v>
      </c>
      <c r="S53" s="349">
        <f t="shared" si="6"/>
        <v>0</v>
      </c>
    </row>
    <row r="54" spans="2:19" ht="12.75">
      <c r="B54" s="71"/>
      <c r="C54" s="56"/>
      <c r="G54" s="343"/>
      <c r="H54" s="6" t="s">
        <v>54</v>
      </c>
      <c r="I54" s="357">
        <f t="shared" si="7"/>
        <v>0</v>
      </c>
      <c r="J54" s="87"/>
      <c r="K54" s="434"/>
      <c r="L54" s="5">
        <f>+$G54*K54</f>
        <v>0</v>
      </c>
      <c r="M54" s="343"/>
      <c r="N54" s="5">
        <f>+$G54*M54</f>
        <v>0</v>
      </c>
      <c r="O54" s="343"/>
      <c r="P54" s="5">
        <f>+$G54*O54</f>
        <v>0</v>
      </c>
      <c r="Q54" s="343"/>
      <c r="R54" s="52">
        <f>+$G54*Q54</f>
        <v>0</v>
      </c>
      <c r="S54" s="349">
        <f t="shared" si="6"/>
        <v>0</v>
      </c>
    </row>
    <row r="55" spans="2:19" ht="12.75">
      <c r="B55" s="71"/>
      <c r="C55" s="56"/>
      <c r="G55" s="343"/>
      <c r="I55" s="357">
        <f t="shared" si="7"/>
        <v>0</v>
      </c>
      <c r="J55" s="87"/>
      <c r="K55" s="434"/>
      <c r="L55" s="5">
        <f>+$G55*K55</f>
        <v>0</v>
      </c>
      <c r="M55" s="343"/>
      <c r="N55" s="5">
        <f>+$G55*M55</f>
        <v>0</v>
      </c>
      <c r="O55" s="343"/>
      <c r="P55" s="5">
        <f>+$G55*O55</f>
        <v>0</v>
      </c>
      <c r="Q55" s="343"/>
      <c r="R55" s="52">
        <f>+$G55*Q55</f>
        <v>0</v>
      </c>
      <c r="S55" s="349">
        <f t="shared" si="6"/>
        <v>0</v>
      </c>
    </row>
    <row r="56" spans="2:19" ht="12.75">
      <c r="B56" s="71"/>
      <c r="C56" s="56"/>
      <c r="G56" s="343"/>
      <c r="I56" s="357">
        <f t="shared" si="7"/>
        <v>0</v>
      </c>
      <c r="J56" s="87"/>
      <c r="K56" s="434"/>
      <c r="L56" s="5">
        <f>+$G56*K56</f>
        <v>0</v>
      </c>
      <c r="M56" s="343"/>
      <c r="N56" s="5">
        <f>+$G56*M56</f>
        <v>0</v>
      </c>
      <c r="O56" s="343"/>
      <c r="P56" s="5">
        <f>+$G56*O56</f>
        <v>0</v>
      </c>
      <c r="Q56" s="343"/>
      <c r="R56" s="52">
        <f>+$G56*Q56</f>
        <v>0</v>
      </c>
      <c r="S56" s="349">
        <f t="shared" si="6"/>
        <v>0</v>
      </c>
    </row>
    <row r="57" spans="2:19" ht="12.75">
      <c r="B57" s="71"/>
      <c r="C57" s="56"/>
      <c r="G57" s="357"/>
      <c r="I57" s="357"/>
      <c r="J57" s="87" t="s">
        <v>55</v>
      </c>
      <c r="K57" s="438"/>
      <c r="L57" s="5">
        <f>SUM(L52:L56)</f>
        <v>0</v>
      </c>
      <c r="M57" s="357"/>
      <c r="N57" s="5">
        <f>SUM(N52:N56)</f>
        <v>0</v>
      </c>
      <c r="O57" s="357"/>
      <c r="P57" s="5">
        <f>SUM(P52:P56)</f>
        <v>0</v>
      </c>
      <c r="Q57" s="439"/>
      <c r="R57" s="48">
        <f>SUM(R52:R56)</f>
        <v>0</v>
      </c>
      <c r="S57" s="349">
        <f>SUM(S52:S56)</f>
        <v>0</v>
      </c>
    </row>
    <row r="58" spans="3:19" ht="12.75">
      <c r="C58" s="473" t="s">
        <v>67</v>
      </c>
      <c r="D58" s="474"/>
      <c r="E58" s="88"/>
      <c r="F58" s="88"/>
      <c r="G58" s="476" t="s">
        <v>48</v>
      </c>
      <c r="H58" s="476"/>
      <c r="I58" s="476"/>
      <c r="J58" s="66"/>
      <c r="K58" s="108"/>
      <c r="L58" s="110">
        <f>SUM(L46,L51,L57)</f>
        <v>0</v>
      </c>
      <c r="M58" s="110"/>
      <c r="N58" s="110">
        <f>SUM(N46,N51,N57)</f>
        <v>0</v>
      </c>
      <c r="O58" s="110"/>
      <c r="P58" s="110">
        <f>SUM(P46,P51,P57)</f>
        <v>0</v>
      </c>
      <c r="Q58" s="110"/>
      <c r="R58" s="110">
        <f>SUM(R46,R51,R57)</f>
        <v>0</v>
      </c>
      <c r="S58" s="114">
        <f>SUM(S46,S51,S57)</f>
        <v>0</v>
      </c>
    </row>
    <row r="59" spans="3:18" ht="13.5" thickBot="1">
      <c r="C59" s="90"/>
      <c r="D59" s="90"/>
      <c r="E59" s="90"/>
      <c r="F59" s="90"/>
      <c r="H59" s="85"/>
      <c r="J59" s="115"/>
      <c r="K59" s="5"/>
      <c r="L59" s="5"/>
      <c r="M59" s="5"/>
      <c r="N59" s="5"/>
      <c r="O59" s="5"/>
      <c r="P59" s="5"/>
      <c r="Q59" s="5"/>
      <c r="R59" s="5"/>
    </row>
    <row r="60" spans="2:19" ht="20.25" thickBot="1">
      <c r="B60" s="94"/>
      <c r="C60" s="116" t="s">
        <v>71</v>
      </c>
      <c r="D60" s="116" t="s">
        <v>72</v>
      </c>
      <c r="E60" s="117"/>
      <c r="F60" s="118" t="s">
        <v>73</v>
      </c>
      <c r="G60" s="415"/>
      <c r="H60" s="346"/>
      <c r="I60" s="346"/>
      <c r="J60" s="98"/>
      <c r="K60" s="99"/>
      <c r="L60" s="99">
        <f>+L58+L36</f>
        <v>29773.971900000004</v>
      </c>
      <c r="M60" s="99"/>
      <c r="N60" s="99">
        <f>+N58+N36</f>
        <v>0</v>
      </c>
      <c r="O60" s="99"/>
      <c r="P60" s="99">
        <f>+P58+P36</f>
        <v>0</v>
      </c>
      <c r="Q60" s="99"/>
      <c r="R60" s="99">
        <f>+R58+R36</f>
        <v>0</v>
      </c>
      <c r="S60" s="363">
        <f>+S58+S36</f>
        <v>29773.971900000004</v>
      </c>
    </row>
    <row r="61" ht="12.75">
      <c r="J61" s="59"/>
    </row>
  </sheetData>
  <sheetProtection/>
  <mergeCells count="8">
    <mergeCell ref="Q11:R11"/>
    <mergeCell ref="C10:D10"/>
    <mergeCell ref="C58:D58"/>
    <mergeCell ref="K11:L11"/>
    <mergeCell ref="O11:P11"/>
    <mergeCell ref="M11:N11"/>
    <mergeCell ref="G58:I58"/>
    <mergeCell ref="G36:I36"/>
  </mergeCells>
  <conditionalFormatting sqref="H41:H57 J40:J57 L40:L57 N40:N57 L20:L34 J20:J34 N20:N34 H20:H35">
    <cfRule type="cellIs" priority="2" dxfId="0" operator="equal" stopIfTrue="1">
      <formula>0</formula>
    </cfRule>
  </conditionalFormatting>
  <conditionalFormatting sqref="C10">
    <cfRule type="cellIs" priority="1" dxfId="0" operator="equal" stopIfTrue="1">
      <formula>0</formula>
    </cfRule>
  </conditionalFormatting>
  <hyperlinks>
    <hyperlink ref="C42" r:id="rId1" display="Travel"/>
  </hyperlinks>
  <printOptions/>
  <pageMargins left="0.35433070866141736" right="0.1968503937007874" top="0.2362204724409449" bottom="0.1968503937007874" header="0.1968503937007874" footer="0.2362204724409449"/>
  <pageSetup fitToHeight="99" fitToWidth="1" horizontalDpi="600" verticalDpi="600" orientation="landscape" paperSize="9" scale="59" r:id="rId5"/>
  <headerFooter alignWithMargins="0">
    <oddFooter>&amp;LMandate Agreement for Project Implementation: Offer Form&amp;C&amp;A&amp;RPage &amp;P of &amp;N</oddFooter>
  </headerFooter>
  <rowBreaks count="1" manualBreakCount="1">
    <brk id="60" max="255" man="1"/>
  </rowBreaks>
  <ignoredErrors>
    <ignoredError sqref="N46 L51 N51 P51 P46 R46:S51" formula="1"/>
    <ignoredError sqref="I20:I21 I42:I45 I47:I50 I52:I56 I25 I27 I29:I31 I34" unlockedFormula="1"/>
  </ignoredErrors>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2:DK48"/>
  <sheetViews>
    <sheetView showZeros="0" zoomScale="80" zoomScaleNormal="80" zoomScaleSheetLayoutView="50" zoomScalePageLayoutView="0" workbookViewId="0" topLeftCell="A1">
      <pane ySplit="12" topLeftCell="A13" activePane="bottomLeft" state="frozen"/>
      <selection pane="topLeft" activeCell="A1" sqref="A1:B1"/>
      <selection pane="bottomLeft" activeCell="H10" sqref="H10:J10"/>
    </sheetView>
  </sheetViews>
  <sheetFormatPr defaultColWidth="8.8515625" defaultRowHeight="12.75"/>
  <cols>
    <col min="1" max="1" width="58.00390625" style="2" hidden="1" customWidth="1"/>
    <col min="2" max="2" width="15.7109375" style="2" bestFit="1" customWidth="1"/>
    <col min="3" max="3" width="26.7109375" style="3" customWidth="1"/>
    <col min="4" max="6" width="22.421875" style="3" customWidth="1"/>
    <col min="7" max="7" width="12.421875" style="6" customWidth="1"/>
    <col min="8" max="8" width="11.421875" style="6" customWidth="1"/>
    <col min="9" max="9" width="11.421875" style="5" customWidth="1"/>
    <col min="10" max="10" width="11.7109375" style="0" customWidth="1"/>
    <col min="11" max="11" width="9.8515625" style="3" customWidth="1"/>
    <col min="12" max="12" width="13.7109375" style="3" customWidth="1"/>
    <col min="13" max="13" width="9.421875" style="3" customWidth="1"/>
    <col min="14" max="14" width="13.28125" style="3" customWidth="1"/>
    <col min="15" max="15" width="10.28125" style="3" customWidth="1"/>
    <col min="16" max="16" width="13.421875" style="3" customWidth="1"/>
    <col min="17" max="17" width="10.28125" style="3" customWidth="1"/>
    <col min="18" max="18" width="13.421875" style="3" customWidth="1"/>
    <col min="19" max="19" width="22.7109375" style="5" customWidth="1"/>
    <col min="20" max="20" width="16.8515625" style="3" customWidth="1"/>
    <col min="21" max="21" width="12.140625" style="3" customWidth="1"/>
    <col min="22" max="16384" width="8.8515625" style="3" customWidth="1"/>
  </cols>
  <sheetData>
    <row r="1" ht="57.75" customHeight="1"/>
    <row r="2" spans="2:11" ht="21" customHeight="1">
      <c r="B2" s="7"/>
      <c r="C2" s="8" t="s">
        <v>2</v>
      </c>
      <c r="D2" s="8"/>
      <c r="E2" s="8"/>
      <c r="F2" s="8"/>
      <c r="G2" s="18"/>
      <c r="J2" s="91"/>
      <c r="K2" s="9"/>
    </row>
    <row r="3" spans="3:19" ht="4.5" customHeight="1">
      <c r="C3" s="10"/>
      <c r="D3" s="10"/>
      <c r="E3" s="10"/>
      <c r="F3" s="10"/>
      <c r="I3" s="3"/>
      <c r="J3" s="102"/>
      <c r="S3" s="3"/>
    </row>
    <row r="4" spans="2:18" ht="14.25">
      <c r="B4" s="3"/>
      <c r="C4" s="5" t="s">
        <v>3</v>
      </c>
      <c r="D4" s="11"/>
      <c r="E4" s="11"/>
      <c r="F4" s="11"/>
      <c r="J4" s="91"/>
      <c r="K4" s="5"/>
      <c r="L4" s="5"/>
      <c r="M4" s="5"/>
      <c r="N4" s="12" t="s">
        <v>4</v>
      </c>
      <c r="P4" s="5"/>
      <c r="R4" s="5"/>
    </row>
    <row r="5" spans="2:18" ht="14.25">
      <c r="B5" s="3"/>
      <c r="C5" s="5"/>
      <c r="D5" s="11"/>
      <c r="E5" s="11"/>
      <c r="F5" s="11"/>
      <c r="J5" s="91"/>
      <c r="K5" s="5"/>
      <c r="L5" s="5"/>
      <c r="M5" s="5"/>
      <c r="N5" s="12"/>
      <c r="P5" s="5"/>
      <c r="R5" s="5"/>
    </row>
    <row r="6" spans="2:18" ht="14.25">
      <c r="B6" s="3"/>
      <c r="C6" s="5" t="s">
        <v>5</v>
      </c>
      <c r="D6" s="11"/>
      <c r="E6" s="11"/>
      <c r="F6" s="11"/>
      <c r="G6" s="413"/>
      <c r="J6" s="91"/>
      <c r="K6" s="5"/>
      <c r="L6" s="5"/>
      <c r="M6" s="5"/>
      <c r="N6" s="13" t="s">
        <v>6</v>
      </c>
      <c r="P6" s="5"/>
      <c r="R6" s="5"/>
    </row>
    <row r="7" spans="2:18" ht="12" customHeight="1">
      <c r="B7" s="3"/>
      <c r="C7" s="5"/>
      <c r="D7" s="14"/>
      <c r="E7" s="14"/>
      <c r="F7" s="14"/>
      <c r="K7" s="5"/>
      <c r="L7" s="5"/>
      <c r="M7" s="5"/>
      <c r="N7" s="12" t="s">
        <v>198</v>
      </c>
      <c r="P7" s="5"/>
      <c r="R7" s="5"/>
    </row>
    <row r="8" spans="2:18" ht="14.25">
      <c r="B8" s="3"/>
      <c r="C8" s="15" t="s">
        <v>7</v>
      </c>
      <c r="D8" s="16"/>
      <c r="G8" s="207" t="s">
        <v>8</v>
      </c>
      <c r="K8" s="5"/>
      <c r="L8" s="5"/>
      <c r="M8" s="5"/>
      <c r="N8" s="3" t="s">
        <v>9</v>
      </c>
      <c r="P8" s="5"/>
      <c r="R8" s="5"/>
    </row>
    <row r="9" spans="2:18" ht="3.75" customHeight="1">
      <c r="B9" s="3"/>
      <c r="G9" s="395"/>
      <c r="K9" s="5"/>
      <c r="L9" s="5"/>
      <c r="M9" s="5"/>
      <c r="N9" s="5"/>
      <c r="O9" s="5"/>
      <c r="P9" s="5"/>
      <c r="Q9" s="5"/>
      <c r="R9" s="5"/>
    </row>
    <row r="10" spans="2:19" ht="14.25">
      <c r="B10" s="3"/>
      <c r="C10" s="472" t="s">
        <v>254</v>
      </c>
      <c r="D10" s="472"/>
      <c r="E10" s="357" t="s">
        <v>197</v>
      </c>
      <c r="F10" s="443">
        <v>41901</v>
      </c>
      <c r="G10" s="18" t="s">
        <v>10</v>
      </c>
      <c r="H10" s="17">
        <v>42186</v>
      </c>
      <c r="I10" s="18" t="s">
        <v>11</v>
      </c>
      <c r="J10" s="17">
        <v>42400</v>
      </c>
      <c r="K10" s="5"/>
      <c r="L10" s="5"/>
      <c r="M10" s="5"/>
      <c r="N10" s="5"/>
      <c r="O10" s="5"/>
      <c r="P10" s="5"/>
      <c r="Q10" s="5"/>
      <c r="R10" s="5"/>
      <c r="S10" s="19"/>
    </row>
    <row r="11" spans="11:19" ht="14.25" customHeight="1" thickBot="1">
      <c r="K11" s="466" t="s">
        <v>241</v>
      </c>
      <c r="L11" s="467"/>
      <c r="M11" s="466" t="s">
        <v>242</v>
      </c>
      <c r="N11" s="467"/>
      <c r="O11" s="466" t="s">
        <v>243</v>
      </c>
      <c r="P11" s="477"/>
      <c r="Q11" s="477" t="s">
        <v>244</v>
      </c>
      <c r="R11" s="467"/>
      <c r="S11" s="347" t="s">
        <v>12</v>
      </c>
    </row>
    <row r="12" spans="1:19" ht="17.25" customHeight="1" thickBot="1">
      <c r="A12" s="20" t="s">
        <v>13</v>
      </c>
      <c r="B12" s="298" t="s">
        <v>14</v>
      </c>
      <c r="C12" s="21" t="s">
        <v>15</v>
      </c>
      <c r="D12" s="22"/>
      <c r="E12" s="23"/>
      <c r="F12" s="22"/>
      <c r="G12" s="340" t="s">
        <v>16</v>
      </c>
      <c r="H12" s="24" t="s">
        <v>17</v>
      </c>
      <c r="I12" s="24" t="s">
        <v>18</v>
      </c>
      <c r="J12" s="24"/>
      <c r="K12" s="304" t="s">
        <v>18</v>
      </c>
      <c r="L12" s="24" t="s">
        <v>19</v>
      </c>
      <c r="M12" s="24" t="s">
        <v>18</v>
      </c>
      <c r="N12" s="24" t="s">
        <v>19</v>
      </c>
      <c r="O12" s="24" t="s">
        <v>18</v>
      </c>
      <c r="P12" s="24" t="s">
        <v>19</v>
      </c>
      <c r="Q12" s="24" t="s">
        <v>18</v>
      </c>
      <c r="R12" s="25" t="s">
        <v>19</v>
      </c>
      <c r="S12" s="348" t="s">
        <v>19</v>
      </c>
    </row>
    <row r="13" spans="11:18" ht="9" customHeight="1">
      <c r="K13" s="5"/>
      <c r="L13" s="5"/>
      <c r="M13" s="5"/>
      <c r="N13" s="5"/>
      <c r="O13" s="5"/>
      <c r="P13" s="26"/>
      <c r="Q13" s="5"/>
      <c r="R13" s="26"/>
    </row>
    <row r="14" spans="2:18" ht="19.5" customHeight="1">
      <c r="B14" s="28" t="s">
        <v>74</v>
      </c>
      <c r="C14" s="31" t="s">
        <v>75</v>
      </c>
      <c r="K14" s="5"/>
      <c r="L14" s="5"/>
      <c r="M14" s="5"/>
      <c r="N14" s="5"/>
      <c r="O14" s="5"/>
      <c r="P14" s="5"/>
      <c r="Q14" s="5"/>
      <c r="R14" s="5"/>
    </row>
    <row r="15" spans="2:18" ht="9.75" customHeight="1">
      <c r="B15" s="28"/>
      <c r="C15" s="31"/>
      <c r="K15" s="5"/>
      <c r="L15" s="5"/>
      <c r="M15" s="5"/>
      <c r="N15" s="5"/>
      <c r="O15" s="5"/>
      <c r="P15" s="5"/>
      <c r="Q15" s="5"/>
      <c r="R15" s="5"/>
    </row>
    <row r="16" spans="2:3" ht="20.25">
      <c r="B16" s="28" t="s">
        <v>187</v>
      </c>
      <c r="C16" s="31" t="s">
        <v>175</v>
      </c>
    </row>
    <row r="17" ht="9" customHeight="1">
      <c r="C17" s="3" t="s">
        <v>77</v>
      </c>
    </row>
    <row r="18" spans="2:20" ht="14.25">
      <c r="B18" s="123">
        <v>3.1</v>
      </c>
      <c r="C18" s="119" t="s">
        <v>78</v>
      </c>
      <c r="D18" s="41"/>
      <c r="E18" s="41"/>
      <c r="F18" s="41"/>
      <c r="G18" s="355"/>
      <c r="H18" s="355"/>
      <c r="I18" s="42"/>
      <c r="J18" s="299"/>
      <c r="K18" s="74"/>
      <c r="L18" s="74"/>
      <c r="M18" s="74"/>
      <c r="N18" s="74"/>
      <c r="O18" s="74"/>
      <c r="P18" s="74"/>
      <c r="Q18" s="74"/>
      <c r="R18" s="74"/>
      <c r="S18" s="126"/>
      <c r="T18" s="122"/>
    </row>
    <row r="19" spans="2:20" ht="16.5" customHeight="1">
      <c r="B19" s="123"/>
      <c r="C19" s="300" t="s">
        <v>79</v>
      </c>
      <c r="D19" s="288"/>
      <c r="E19" s="364" t="s">
        <v>23</v>
      </c>
      <c r="F19" s="364" t="s">
        <v>24</v>
      </c>
      <c r="G19" s="414"/>
      <c r="H19" s="356"/>
      <c r="I19" s="46"/>
      <c r="J19" s="63"/>
      <c r="K19" s="62"/>
      <c r="L19" s="62"/>
      <c r="M19" s="62"/>
      <c r="N19" s="62"/>
      <c r="O19" s="62"/>
      <c r="P19" s="62"/>
      <c r="Q19" s="62"/>
      <c r="R19" s="62"/>
      <c r="S19" s="365"/>
      <c r="T19" s="122"/>
    </row>
    <row r="20" spans="3:19" ht="14.25">
      <c r="C20" s="444"/>
      <c r="D20" s="3" t="s">
        <v>77</v>
      </c>
      <c r="E20" s="338"/>
      <c r="F20" s="453"/>
      <c r="G20" s="343"/>
      <c r="H20" s="6" t="s">
        <v>80</v>
      </c>
      <c r="I20" s="357">
        <f>K20+M20+O20+Q20</f>
        <v>0</v>
      </c>
      <c r="K20" s="434"/>
      <c r="L20" s="5">
        <f>+G20*K20</f>
        <v>0</v>
      </c>
      <c r="M20" s="343"/>
      <c r="N20" s="5">
        <f>+$G20*M20</f>
        <v>0</v>
      </c>
      <c r="O20" s="343"/>
      <c r="P20" s="5">
        <f>+$G20*O20</f>
        <v>0</v>
      </c>
      <c r="Q20" s="343"/>
      <c r="R20" s="52">
        <f>+$G20*Q20</f>
        <v>0</v>
      </c>
      <c r="S20" s="52">
        <f>IF(G20*I20=0,0,IF(OR(G20*I20&lt;&gt;(L20+N20+P20+R20),(L20+N20+P20+R20)=0),"Fill in 'Year'",G20*I20))</f>
        <v>0</v>
      </c>
    </row>
    <row r="21" spans="3:19" ht="14.25">
      <c r="C21" s="56"/>
      <c r="D21" s="3" t="s">
        <v>77</v>
      </c>
      <c r="E21" s="338"/>
      <c r="F21" s="453"/>
      <c r="G21" s="343"/>
      <c r="H21" s="6" t="s">
        <v>80</v>
      </c>
      <c r="I21" s="357">
        <f>K21+M21+O21+Q21</f>
        <v>0</v>
      </c>
      <c r="K21" s="434"/>
      <c r="L21" s="5">
        <f>+G21*K21</f>
        <v>0</v>
      </c>
      <c r="M21" s="343"/>
      <c r="N21" s="5">
        <f>+G21*M21</f>
        <v>0</v>
      </c>
      <c r="O21" s="343"/>
      <c r="P21" s="5">
        <f>+$G21*O21</f>
        <v>0</v>
      </c>
      <c r="Q21" s="343"/>
      <c r="R21" s="52">
        <f>+$G21*Q21</f>
        <v>0</v>
      </c>
      <c r="S21" s="52">
        <f>IF(G21*I21=0,0,IF(OR(G21*I21&lt;&gt;(L21+N21+P21+R21),(L21+N21+P21+R21)=0),"Fill in 'Year'",G21*I21))</f>
        <v>0</v>
      </c>
    </row>
    <row r="22" spans="1:19" ht="14.25">
      <c r="A22" s="49"/>
      <c r="C22" s="124" t="s">
        <v>81</v>
      </c>
      <c r="E22" s="175"/>
      <c r="F22" s="175"/>
      <c r="G22" s="357"/>
      <c r="H22" s="3"/>
      <c r="I22" s="357"/>
      <c r="J22" s="332" t="s">
        <v>55</v>
      </c>
      <c r="K22" s="438"/>
      <c r="L22" s="5">
        <f>SUM(L20:L21)</f>
        <v>0</v>
      </c>
      <c r="M22" s="357"/>
      <c r="N22" s="5">
        <f>SUM(N20:N21)</f>
        <v>0</v>
      </c>
      <c r="O22" s="357"/>
      <c r="P22" s="5">
        <f>SUM(P20:P21)</f>
        <v>0</v>
      </c>
      <c r="Q22" s="357"/>
      <c r="R22" s="52">
        <f>SUM(R20:R21)</f>
        <v>0</v>
      </c>
      <c r="S22" s="349">
        <f>SUM(S20:S21)</f>
        <v>0</v>
      </c>
    </row>
    <row r="23" spans="1:19" ht="14.25">
      <c r="A23" s="49"/>
      <c r="C23" s="56"/>
      <c r="E23" s="338"/>
      <c r="F23" s="338"/>
      <c r="G23" s="343"/>
      <c r="H23" s="3"/>
      <c r="I23" s="357">
        <f>K23+M23+O23+Q23</f>
        <v>0</v>
      </c>
      <c r="K23" s="434"/>
      <c r="L23" s="5">
        <f>+$G23*K23</f>
        <v>0</v>
      </c>
      <c r="M23" s="343"/>
      <c r="N23" s="5">
        <f>+$G23*M23</f>
        <v>0</v>
      </c>
      <c r="O23" s="343"/>
      <c r="P23" s="5">
        <f>+$G23*O23</f>
        <v>0</v>
      </c>
      <c r="Q23" s="343"/>
      <c r="R23" s="52">
        <f>+$G23*Q23</f>
        <v>0</v>
      </c>
      <c r="S23" s="52">
        <f>IF(G23*I23=0,0,IF(OR(G23*I23&lt;&gt;(L23+N23+P23+R23),(L23+N23+P23+R23)=0),"Fill in 'Year'",G23*I23))</f>
        <v>0</v>
      </c>
    </row>
    <row r="24" spans="1:19" ht="42.75">
      <c r="A24" s="49"/>
      <c r="C24" s="452" t="s">
        <v>289</v>
      </c>
      <c r="E24" s="338" t="s">
        <v>256</v>
      </c>
      <c r="F24" s="453" t="s">
        <v>295</v>
      </c>
      <c r="G24" s="343">
        <f>2421.74*0.915*1.08</f>
        <v>2393.163468</v>
      </c>
      <c r="H24" s="6" t="s">
        <v>80</v>
      </c>
      <c r="I24" s="357">
        <v>8</v>
      </c>
      <c r="K24" s="434">
        <v>8</v>
      </c>
      <c r="L24" s="5">
        <f>+$G24*K24</f>
        <v>19145.307744</v>
      </c>
      <c r="M24" s="343"/>
      <c r="N24" s="5">
        <f>+$G24*M24</f>
        <v>0</v>
      </c>
      <c r="O24" s="343"/>
      <c r="P24" s="5">
        <f>+$G24*O24</f>
        <v>0</v>
      </c>
      <c r="Q24" s="343"/>
      <c r="R24" s="52">
        <f>+$G24*Q24</f>
        <v>0</v>
      </c>
      <c r="S24" s="52">
        <f>IF(G24*I24=0,0,IF(OR(G24*I24&lt;&gt;(L24+N24+P24+R24),(L24+N24+P24+R24)=0),"Fill in 'Year'",G24*I24))</f>
        <v>19145.307744</v>
      </c>
    </row>
    <row r="25" spans="1:19" ht="14.25">
      <c r="A25" s="49"/>
      <c r="C25" s="56" t="s">
        <v>288</v>
      </c>
      <c r="E25" s="338" t="s">
        <v>257</v>
      </c>
      <c r="F25" s="453" t="s">
        <v>295</v>
      </c>
      <c r="G25" s="343">
        <f>1232.95*0.915*1.08</f>
        <v>1218.4011900000003</v>
      </c>
      <c r="H25" s="6" t="s">
        <v>80</v>
      </c>
      <c r="I25" s="357">
        <v>8</v>
      </c>
      <c r="K25" s="434">
        <v>8</v>
      </c>
      <c r="L25" s="5">
        <f>+$G25*K25</f>
        <v>9747.209520000002</v>
      </c>
      <c r="M25" s="343"/>
      <c r="N25" s="5">
        <f>+$G25*M25</f>
        <v>0</v>
      </c>
      <c r="O25" s="343"/>
      <c r="P25" s="5">
        <f>+$G25*O25</f>
        <v>0</v>
      </c>
      <c r="Q25" s="343"/>
      <c r="R25" s="52">
        <f>+$G25*Q25</f>
        <v>0</v>
      </c>
      <c r="S25" s="52">
        <f>IF(G25*I25=0,0,IF(OR(G25*I25&lt;&gt;(L25+N25+P25+R25),(L25+N25+P25+R25)=0),"Fill in 'Year'",G25*I25))</f>
        <v>9747.209520000002</v>
      </c>
    </row>
    <row r="26" spans="3:19" ht="14.25">
      <c r="C26" s="444"/>
      <c r="E26" s="445"/>
      <c r="F26" s="338"/>
      <c r="G26" s="343"/>
      <c r="H26" s="6" t="s">
        <v>80</v>
      </c>
      <c r="I26" s="357"/>
      <c r="K26" s="434"/>
      <c r="L26" s="5">
        <f>+$G26*K26</f>
        <v>0</v>
      </c>
      <c r="M26" s="343"/>
      <c r="N26" s="5">
        <f>+$G26*M26</f>
        <v>0</v>
      </c>
      <c r="O26" s="343"/>
      <c r="P26" s="5">
        <f>+$G26*O26</f>
        <v>0</v>
      </c>
      <c r="Q26" s="343"/>
      <c r="R26" s="52">
        <f>+$G26*Q26</f>
        <v>0</v>
      </c>
      <c r="S26" s="52">
        <f>IF(G26*I26=0,0,IF(OR(G26*I26&lt;&gt;(L26+N26+P26+R26),(L26+N26+P26+R26)=0),"Fill in 'Year'",G26*I26))</f>
        <v>0</v>
      </c>
    </row>
    <row r="27" spans="3:19" ht="14.25">
      <c r="C27" s="56"/>
      <c r="E27" s="84"/>
      <c r="F27" s="84"/>
      <c r="G27" s="357"/>
      <c r="I27" s="357"/>
      <c r="J27" s="332" t="s">
        <v>55</v>
      </c>
      <c r="K27" s="438"/>
      <c r="L27" s="5">
        <f>SUM(L23:L26)</f>
        <v>28892.517264000002</v>
      </c>
      <c r="M27" s="357"/>
      <c r="N27" s="5">
        <f>SUM(N23:N26)</f>
        <v>0</v>
      </c>
      <c r="O27" s="357"/>
      <c r="P27" s="5">
        <f>SUM(P23:P26)</f>
        <v>0</v>
      </c>
      <c r="Q27" s="357"/>
      <c r="R27" s="52">
        <f>SUM(R23:R26)</f>
        <v>0</v>
      </c>
      <c r="S27" s="349">
        <f>SUM(S23:S26)</f>
        <v>28892.517264000002</v>
      </c>
    </row>
    <row r="28" spans="3:19" ht="14.25">
      <c r="C28" s="56"/>
      <c r="E28" s="84"/>
      <c r="F28" s="84"/>
      <c r="K28" s="47"/>
      <c r="L28" s="46"/>
      <c r="M28" s="46"/>
      <c r="N28" s="46"/>
      <c r="O28" s="46"/>
      <c r="P28" s="46"/>
      <c r="Q28" s="46"/>
      <c r="R28" s="48"/>
      <c r="S28" s="52"/>
    </row>
    <row r="29" spans="3:19" ht="14.25">
      <c r="C29" s="72" t="s">
        <v>82</v>
      </c>
      <c r="D29" s="73"/>
      <c r="E29" s="73"/>
      <c r="F29" s="73"/>
      <c r="G29" s="476" t="s">
        <v>83</v>
      </c>
      <c r="H29" s="476"/>
      <c r="I29" s="476"/>
      <c r="J29" s="78"/>
      <c r="K29" s="43"/>
      <c r="L29" s="125">
        <f>SUM(L22,L27)</f>
        <v>28892.517264000002</v>
      </c>
      <c r="M29" s="42"/>
      <c r="N29" s="125">
        <f>SUM(N22,N27)</f>
        <v>0</v>
      </c>
      <c r="O29" s="42"/>
      <c r="P29" s="125">
        <f>SUM(P22,P27)</f>
        <v>0</v>
      </c>
      <c r="Q29" s="42"/>
      <c r="R29" s="126">
        <f>SUM(R22,R27)</f>
        <v>0</v>
      </c>
      <c r="S29" s="366">
        <f>SUM(S22,S27)</f>
        <v>28892.517264000002</v>
      </c>
    </row>
    <row r="30" spans="3:19" ht="14.25">
      <c r="C30" s="127"/>
      <c r="D30" s="65"/>
      <c r="E30" s="65"/>
      <c r="F30" s="65"/>
      <c r="G30" s="374"/>
      <c r="H30" s="128"/>
      <c r="I30" s="110"/>
      <c r="J30" s="129"/>
      <c r="K30" s="110"/>
      <c r="L30" s="109"/>
      <c r="M30" s="110"/>
      <c r="N30" s="109"/>
      <c r="O30" s="110"/>
      <c r="P30" s="109"/>
      <c r="Q30" s="110"/>
      <c r="R30" s="109"/>
      <c r="S30" s="109"/>
    </row>
    <row r="31" spans="1:19" ht="14.25">
      <c r="A31" s="130"/>
      <c r="B31" s="71">
        <v>3.2</v>
      </c>
      <c r="C31" s="119" t="s">
        <v>84</v>
      </c>
      <c r="D31" s="81"/>
      <c r="E31" s="81"/>
      <c r="F31" s="81"/>
      <c r="J31" s="115"/>
      <c r="K31" s="79"/>
      <c r="S31" s="351"/>
    </row>
    <row r="32" spans="2:19" ht="9" customHeight="1">
      <c r="B32" s="131"/>
      <c r="C32" s="81"/>
      <c r="D32" s="81"/>
      <c r="E32" s="81"/>
      <c r="F32" s="81"/>
      <c r="J32" s="59"/>
      <c r="K32" s="51"/>
      <c r="L32" s="5"/>
      <c r="M32" s="5"/>
      <c r="N32" s="5"/>
      <c r="O32" s="5"/>
      <c r="P32" s="5"/>
      <c r="Q32" s="5"/>
      <c r="R32" s="52"/>
      <c r="S32" s="362"/>
    </row>
    <row r="33" spans="1:19" ht="12.75" customHeight="1">
      <c r="A33" s="132" t="s">
        <v>85</v>
      </c>
      <c r="B33" s="49"/>
      <c r="C33" s="3" t="s">
        <v>86</v>
      </c>
      <c r="G33" s="343"/>
      <c r="H33" s="6" t="s">
        <v>87</v>
      </c>
      <c r="I33" s="5">
        <f>K33+M33+O33+Q33</f>
        <v>0</v>
      </c>
      <c r="K33" s="434"/>
      <c r="L33" s="5">
        <f>+$G33*K33</f>
        <v>0</v>
      </c>
      <c r="M33" s="343"/>
      <c r="N33" s="5">
        <f>+$G33*M33</f>
        <v>0</v>
      </c>
      <c r="O33" s="343"/>
      <c r="P33" s="5">
        <f>+$G33*O33</f>
        <v>0</v>
      </c>
      <c r="Q33" s="343"/>
      <c r="R33" s="52">
        <f>+$G33*Q33</f>
        <v>0</v>
      </c>
      <c r="S33" s="349">
        <f>IF(G33*I33=0,0,IF(OR(G33*I33&lt;&gt;(L33+N33+P33+R33),(L33+N33+P33+R33)=0),"Fill in 'Year'",G33*I33))</f>
        <v>0</v>
      </c>
    </row>
    <row r="34" spans="2:115" ht="12.75" customHeight="1">
      <c r="B34" s="49"/>
      <c r="G34" s="343"/>
      <c r="H34" s="6" t="s">
        <v>88</v>
      </c>
      <c r="I34" s="5">
        <f>K34+M34+O34+Q34</f>
        <v>0</v>
      </c>
      <c r="K34" s="434"/>
      <c r="L34" s="5">
        <f>+$G34*K34</f>
        <v>0</v>
      </c>
      <c r="M34" s="343"/>
      <c r="N34" s="5">
        <f>+$G34*M34</f>
        <v>0</v>
      </c>
      <c r="O34" s="343"/>
      <c r="P34" s="5">
        <f>+$G34*O34</f>
        <v>0</v>
      </c>
      <c r="Q34" s="343"/>
      <c r="R34" s="52">
        <f>+$G34*Q34</f>
        <v>0</v>
      </c>
      <c r="S34" s="349">
        <f>IF(G34*I34=0,0,IF(OR(G34*I34&lt;&gt;(L34+N34+P34+R34),(L34+N34+P34+R34)=0),"Fill in 'Year'",G34*I34))</f>
        <v>0</v>
      </c>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row>
    <row r="35" spans="1:115" ht="12.75" customHeight="1">
      <c r="A35" s="2" t="s">
        <v>89</v>
      </c>
      <c r="B35" s="49"/>
      <c r="C35" s="3" t="s">
        <v>90</v>
      </c>
      <c r="G35" s="343"/>
      <c r="H35" s="6" t="s">
        <v>91</v>
      </c>
      <c r="I35" s="5">
        <f>K35+M35+O35+Q35</f>
        <v>0</v>
      </c>
      <c r="K35" s="434"/>
      <c r="L35" s="5">
        <f>+$G35*K35</f>
        <v>0</v>
      </c>
      <c r="M35" s="343"/>
      <c r="N35" s="5">
        <f>+$G35*M35</f>
        <v>0</v>
      </c>
      <c r="O35" s="343"/>
      <c r="P35" s="5">
        <f>+$G35*O35</f>
        <v>0</v>
      </c>
      <c r="Q35" s="343"/>
      <c r="R35" s="52">
        <f>+$G35*Q35</f>
        <v>0</v>
      </c>
      <c r="S35" s="349">
        <f>IF(G35*I35=0,0,IF(OR(G35*I35&lt;&gt;(L35+N35+P35+R35),(L35+N35+P35+R35)=0),"Fill in 'Year'",G35*I35))</f>
        <v>0</v>
      </c>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row>
    <row r="36" spans="1:115" ht="12.75" customHeight="1">
      <c r="A36" s="2" t="s">
        <v>89</v>
      </c>
      <c r="B36" s="49"/>
      <c r="C36" s="3" t="s">
        <v>199</v>
      </c>
      <c r="G36" s="343"/>
      <c r="H36" s="6" t="s">
        <v>87</v>
      </c>
      <c r="I36" s="5">
        <f>K36+M36+O36+Q36</f>
        <v>0</v>
      </c>
      <c r="K36" s="434"/>
      <c r="L36" s="5">
        <f>+$G36*K36</f>
        <v>0</v>
      </c>
      <c r="M36" s="343"/>
      <c r="N36" s="5">
        <f>+$G36*M36</f>
        <v>0</v>
      </c>
      <c r="O36" s="343"/>
      <c r="P36" s="5">
        <f>+$G36*O36</f>
        <v>0</v>
      </c>
      <c r="Q36" s="343"/>
      <c r="R36" s="52">
        <f>+$G36*Q36</f>
        <v>0</v>
      </c>
      <c r="S36" s="349">
        <f>IF(G36*I36=0,0,IF(OR(G36*I36&lt;&gt;(L36+N36+P36+R36),(L36+N36+P36+R36)=0),"Fill in 'Year'",G36*I36))</f>
        <v>0</v>
      </c>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row>
    <row r="37" spans="1:115" ht="12.75" customHeight="1">
      <c r="A37" s="49" t="s">
        <v>92</v>
      </c>
      <c r="B37" s="83"/>
      <c r="C37" s="56" t="s">
        <v>93</v>
      </c>
      <c r="G37" s="343"/>
      <c r="H37" s="6" t="s">
        <v>57</v>
      </c>
      <c r="I37" s="5">
        <f>K37+M37+O37+Q37</f>
        <v>0</v>
      </c>
      <c r="K37" s="434"/>
      <c r="L37" s="5">
        <f>+$G37*K37</f>
        <v>0</v>
      </c>
      <c r="M37" s="343"/>
      <c r="N37" s="5">
        <f>+$G37*M37</f>
        <v>0</v>
      </c>
      <c r="O37" s="343"/>
      <c r="P37" s="5">
        <f>+$G37*O37</f>
        <v>0</v>
      </c>
      <c r="Q37" s="343"/>
      <c r="R37" s="52">
        <f>+$G37*Q37</f>
        <v>0</v>
      </c>
      <c r="S37" s="349">
        <f>IF(G37*I37=0,0,IF(OR(G37*I37&lt;&gt;(L37+N37+P37+R37),(L37+N37+P37+R37)=0),"Fill in 'Year'",G37*I37))</f>
        <v>0</v>
      </c>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row>
    <row r="38" spans="1:115" ht="12.75" customHeight="1">
      <c r="A38" s="134"/>
      <c r="B38" s="83"/>
      <c r="C38" s="61"/>
      <c r="D38" s="62"/>
      <c r="E38" s="62"/>
      <c r="F38" s="62"/>
      <c r="G38" s="414"/>
      <c r="H38" s="356"/>
      <c r="I38" s="46"/>
      <c r="K38" s="47"/>
      <c r="L38" s="46"/>
      <c r="M38" s="46"/>
      <c r="N38" s="46"/>
      <c r="O38" s="46"/>
      <c r="P38" s="46"/>
      <c r="Q38" s="46"/>
      <c r="R38" s="48"/>
      <c r="S38" s="35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row>
    <row r="39" spans="3:19" ht="14.25">
      <c r="C39" s="72" t="s">
        <v>94</v>
      </c>
      <c r="D39" s="88"/>
      <c r="E39" s="88"/>
      <c r="F39" s="88"/>
      <c r="G39" s="476" t="s">
        <v>83</v>
      </c>
      <c r="H39" s="476"/>
      <c r="I39" s="476"/>
      <c r="J39" s="66"/>
      <c r="K39" s="110"/>
      <c r="L39" s="135">
        <f>SUM(L33:L38)</f>
        <v>0</v>
      </c>
      <c r="M39" s="135"/>
      <c r="N39" s="135">
        <f>SUM(N33:N38)</f>
        <v>0</v>
      </c>
      <c r="O39" s="135"/>
      <c r="P39" s="135">
        <f>SUM(P33:P38)</f>
        <v>0</v>
      </c>
      <c r="Q39" s="135"/>
      <c r="R39" s="135">
        <f>SUM(R33:R38)</f>
        <v>0</v>
      </c>
      <c r="S39" s="367">
        <f>SUM(S33:S37)</f>
        <v>0</v>
      </c>
    </row>
    <row r="40" spans="3:19" ht="14.25">
      <c r="C40" s="88"/>
      <c r="D40" s="88"/>
      <c r="E40" s="88"/>
      <c r="F40" s="88"/>
      <c r="G40" s="374"/>
      <c r="H40" s="128"/>
      <c r="I40" s="110"/>
      <c r="J40" s="129"/>
      <c r="K40" s="110"/>
      <c r="L40" s="110"/>
      <c r="M40" s="110"/>
      <c r="N40" s="110"/>
      <c r="O40" s="110"/>
      <c r="P40" s="110"/>
      <c r="Q40" s="110"/>
      <c r="R40" s="110"/>
      <c r="S40" s="109"/>
    </row>
    <row r="41" spans="2:19" ht="14.25">
      <c r="B41" s="71">
        <v>3.3</v>
      </c>
      <c r="C41" s="80" t="s">
        <v>176</v>
      </c>
      <c r="D41" s="81"/>
      <c r="E41" s="81"/>
      <c r="F41" s="81"/>
      <c r="I41" s="5">
        <f>K41+M41+O41</f>
        <v>0</v>
      </c>
      <c r="K41" s="51"/>
      <c r="L41" s="5"/>
      <c r="M41" s="5"/>
      <c r="N41" s="5"/>
      <c r="O41" s="5"/>
      <c r="P41" s="5"/>
      <c r="Q41" s="5"/>
      <c r="R41" s="52"/>
      <c r="S41" s="362"/>
    </row>
    <row r="42" spans="3:19" ht="14.25">
      <c r="C42" s="56" t="s">
        <v>95</v>
      </c>
      <c r="G42" s="343"/>
      <c r="H42" s="6" t="s">
        <v>80</v>
      </c>
      <c r="I42" s="5">
        <f>K42+M42+O42+Q42</f>
        <v>0</v>
      </c>
      <c r="K42" s="434"/>
      <c r="L42" s="5">
        <f>+$G42*K42</f>
        <v>0</v>
      </c>
      <c r="M42" s="343"/>
      <c r="N42" s="5">
        <f>+$G42*M42</f>
        <v>0</v>
      </c>
      <c r="O42" s="343"/>
      <c r="P42" s="5">
        <f>+$G42*O42</f>
        <v>0</v>
      </c>
      <c r="Q42" s="343"/>
      <c r="R42" s="52">
        <f>+$G42*Q42</f>
        <v>0</v>
      </c>
      <c r="S42" s="349">
        <f>IF(G42*I42=0,0,IF(OR(G42*I42&lt;&gt;(L42+N42+P42+R42),(L42+N42+P42+R42)=0),"Fill in 'Year'",G42*I42))</f>
        <v>0</v>
      </c>
    </row>
    <row r="43" spans="3:19" ht="12.75">
      <c r="C43" s="56" t="s">
        <v>96</v>
      </c>
      <c r="G43" s="343"/>
      <c r="H43" s="6" t="s">
        <v>97</v>
      </c>
      <c r="I43" s="5">
        <f>K43+M43+O43+Q43</f>
        <v>0</v>
      </c>
      <c r="K43" s="434"/>
      <c r="L43" s="5">
        <f>+$G43*K43</f>
        <v>0</v>
      </c>
      <c r="M43" s="343"/>
      <c r="N43" s="5">
        <f>+$G43*M43</f>
        <v>0</v>
      </c>
      <c r="O43" s="343"/>
      <c r="P43" s="5">
        <f>+$G43*O43</f>
        <v>0</v>
      </c>
      <c r="Q43" s="343"/>
      <c r="R43" s="52">
        <f>+$G43*Q43</f>
        <v>0</v>
      </c>
      <c r="S43" s="349">
        <f>IF(G43*I43=0,0,IF(OR(G43*I43&lt;&gt;(L43+N43+P43+R43),(L43+N43+P43+R43)=0),"Fill in 'Year'",G43*I43))</f>
        <v>0</v>
      </c>
    </row>
    <row r="44" spans="3:19" ht="12.75">
      <c r="C44" s="56"/>
      <c r="G44" s="343"/>
      <c r="I44" s="5">
        <f>K44+M44+O44+Q44</f>
        <v>0</v>
      </c>
      <c r="K44" s="434"/>
      <c r="L44" s="5">
        <f>+$G44*K44</f>
        <v>0</v>
      </c>
      <c r="M44" s="343"/>
      <c r="N44" s="5">
        <f>+$G44*M44</f>
        <v>0</v>
      </c>
      <c r="O44" s="343"/>
      <c r="P44" s="5">
        <f>+$G44*O44</f>
        <v>0</v>
      </c>
      <c r="Q44" s="343"/>
      <c r="R44" s="52">
        <f>+$G44*Q44</f>
        <v>0</v>
      </c>
      <c r="S44" s="349">
        <f>IF(G44*I44=0,0,IF(OR(G44*I44&lt;&gt;(L44+N44+P44+R44),(L44+N44+P44+R44)=0),"Fill in 'Year'",G44*I44))</f>
        <v>0</v>
      </c>
    </row>
    <row r="45" spans="3:19" ht="12.75">
      <c r="C45" s="64" t="s">
        <v>98</v>
      </c>
      <c r="D45" s="65"/>
      <c r="E45" s="65"/>
      <c r="F45" s="65"/>
      <c r="G45" s="476" t="s">
        <v>83</v>
      </c>
      <c r="H45" s="476"/>
      <c r="I45" s="476"/>
      <c r="J45" s="66"/>
      <c r="K45" s="108"/>
      <c r="L45" s="135">
        <f>SUM(L42:L44)</f>
        <v>0</v>
      </c>
      <c r="M45" s="135"/>
      <c r="N45" s="135">
        <f>SUM(N42:N44)</f>
        <v>0</v>
      </c>
      <c r="O45" s="135"/>
      <c r="P45" s="135">
        <f>SUM(P42:P44)</f>
        <v>0</v>
      </c>
      <c r="Q45" s="135"/>
      <c r="R45" s="136">
        <f>SUM(R42:R44)</f>
        <v>0</v>
      </c>
      <c r="S45" s="367">
        <f>SUM(S42:S44)</f>
        <v>0</v>
      </c>
    </row>
    <row r="46" spans="3:19" ht="13.5" thickBot="1">
      <c r="C46" s="122"/>
      <c r="D46" s="10"/>
      <c r="E46" s="10"/>
      <c r="F46" s="10"/>
      <c r="H46" s="85"/>
      <c r="J46" s="91"/>
      <c r="K46" s="5"/>
      <c r="L46" s="137"/>
      <c r="M46" s="137"/>
      <c r="N46" s="137"/>
      <c r="O46" s="137"/>
      <c r="P46" s="137"/>
      <c r="Q46" s="137"/>
      <c r="R46" s="137"/>
      <c r="S46" s="137"/>
    </row>
    <row r="47" spans="2:23" ht="20.25" thickBot="1">
      <c r="B47" s="94"/>
      <c r="C47" s="95" t="s">
        <v>99</v>
      </c>
      <c r="D47" s="95" t="s">
        <v>175</v>
      </c>
      <c r="E47" s="138"/>
      <c r="F47" s="118" t="s">
        <v>73</v>
      </c>
      <c r="G47" s="415"/>
      <c r="H47" s="346"/>
      <c r="I47" s="346"/>
      <c r="J47" s="98"/>
      <c r="K47" s="99"/>
      <c r="L47" s="99">
        <f>SUM(L45,L39,L29)</f>
        <v>28892.517264000002</v>
      </c>
      <c r="M47" s="99"/>
      <c r="N47" s="99">
        <f>SUM(N45,N39,N29)</f>
        <v>0</v>
      </c>
      <c r="O47" s="99"/>
      <c r="P47" s="99">
        <f>SUM(P45,P39,P29)</f>
        <v>0</v>
      </c>
      <c r="Q47" s="99"/>
      <c r="R47" s="99">
        <f>SUM(R45,R39,R29)</f>
        <v>0</v>
      </c>
      <c r="S47" s="369">
        <f>SUM(S45,S39,S29)</f>
        <v>28892.517264000002</v>
      </c>
      <c r="T47" s="10"/>
      <c r="U47" s="10"/>
      <c r="V47" s="10"/>
      <c r="W47" s="10"/>
    </row>
    <row r="48" spans="3:22" ht="12.75">
      <c r="C48"/>
      <c r="D48"/>
      <c r="E48"/>
      <c r="F48"/>
      <c r="G48" s="416"/>
      <c r="H48"/>
      <c r="I48"/>
      <c r="K48"/>
      <c r="L48"/>
      <c r="M48"/>
      <c r="N48"/>
      <c r="O48"/>
      <c r="P48"/>
      <c r="Q48"/>
      <c r="R48"/>
      <c r="S48"/>
      <c r="T48"/>
      <c r="U48"/>
      <c r="V48"/>
    </row>
  </sheetData>
  <sheetProtection/>
  <mergeCells count="8">
    <mergeCell ref="Q11:R11"/>
    <mergeCell ref="C10:D10"/>
    <mergeCell ref="K11:L11"/>
    <mergeCell ref="G29:I29"/>
    <mergeCell ref="G45:I45"/>
    <mergeCell ref="G39:I39"/>
    <mergeCell ref="O11:P11"/>
    <mergeCell ref="M11:N11"/>
  </mergeCells>
  <conditionalFormatting sqref="J42:J44 H42:H44 N20:N27 N33:N37 J33:J37 L20:L27 H33:H37 L33:L37 H24:H27 H20:H21 J20:J27 L42:L44 N42:N44">
    <cfRule type="cellIs" priority="2" dxfId="0" operator="equal" stopIfTrue="1">
      <formula>0</formula>
    </cfRule>
  </conditionalFormatting>
  <conditionalFormatting sqref="C10">
    <cfRule type="cellIs" priority="1" dxfId="0" operator="equal" stopIfTrue="1">
      <formula>0</formula>
    </cfRule>
  </conditionalFormatting>
  <printOptions horizontalCentered="1"/>
  <pageMargins left="0.35433070866141736" right="0.1968503937007874" top="0.2362204724409449" bottom="0.1968503937007874" header="0.1968503937007874" footer="0.2362204724409449"/>
  <pageSetup fitToHeight="99" fitToWidth="1" horizontalDpi="600" verticalDpi="600" orientation="landscape" paperSize="9" scale="54" r:id="rId4"/>
  <headerFooter alignWithMargins="0">
    <oddFooter>&amp;LMandate Agreement for Project Implementation: Offer Form&amp;C&amp;A&amp;RPage &amp;P of &amp;N</oddFooter>
  </headerFooter>
  <ignoredErrors>
    <ignoredError sqref="R22:S22 P22" formula="1"/>
    <ignoredError sqref="I21:I23"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W49"/>
  <sheetViews>
    <sheetView showZeros="0" zoomScale="80" zoomScaleNormal="80" zoomScaleSheetLayoutView="50" zoomScalePageLayoutView="0" workbookViewId="0" topLeftCell="B1">
      <pane ySplit="12" topLeftCell="A13" activePane="bottomLeft" state="frozen"/>
      <selection pane="topLeft" activeCell="A1" sqref="A1:B1"/>
      <selection pane="bottomLeft" activeCell="H10" sqref="H10:J10"/>
    </sheetView>
  </sheetViews>
  <sheetFormatPr defaultColWidth="8.8515625" defaultRowHeight="12.75"/>
  <cols>
    <col min="1" max="1" width="58.00390625" style="2" hidden="1" customWidth="1"/>
    <col min="2" max="2" width="13.57421875" style="2" customWidth="1"/>
    <col min="3" max="3" width="26.7109375" style="3" customWidth="1"/>
    <col min="4" max="6" width="22.421875" style="3" customWidth="1"/>
    <col min="7" max="7" width="12.421875" style="5" customWidth="1"/>
    <col min="8" max="8" width="11.421875" style="6" customWidth="1"/>
    <col min="9" max="9" width="11.421875" style="5" customWidth="1"/>
    <col min="10" max="10" width="11.7109375" style="0" customWidth="1"/>
    <col min="11" max="11" width="9.8515625" style="3" customWidth="1"/>
    <col min="12" max="12" width="13.7109375" style="3" customWidth="1"/>
    <col min="13" max="13" width="9.421875" style="3" customWidth="1"/>
    <col min="14" max="14" width="13.28125" style="3" customWidth="1"/>
    <col min="15" max="15" width="10.28125" style="3" customWidth="1"/>
    <col min="16" max="16" width="13.421875" style="3" customWidth="1"/>
    <col min="17" max="17" width="10.28125" style="3" customWidth="1"/>
    <col min="18" max="18" width="13.421875" style="3" customWidth="1"/>
    <col min="19" max="19" width="22.7109375" style="5" customWidth="1"/>
    <col min="20" max="20" width="10.421875" style="3" customWidth="1"/>
    <col min="21" max="21" width="12.140625" style="3" customWidth="1"/>
    <col min="22" max="16384" width="8.8515625" style="3" customWidth="1"/>
  </cols>
  <sheetData>
    <row r="1" ht="57" customHeight="1"/>
    <row r="2" spans="2:11" ht="20.25" customHeight="1">
      <c r="B2" s="7"/>
      <c r="C2" s="8" t="s">
        <v>2</v>
      </c>
      <c r="D2" s="8"/>
      <c r="E2" s="8"/>
      <c r="F2" s="8"/>
      <c r="G2" s="15"/>
      <c r="J2" s="91"/>
      <c r="K2" s="9"/>
    </row>
    <row r="3" spans="3:19" ht="4.5" customHeight="1">
      <c r="C3" s="10"/>
      <c r="D3" s="10"/>
      <c r="E3" s="10"/>
      <c r="F3" s="10"/>
      <c r="I3" s="3"/>
      <c r="J3" s="102"/>
      <c r="S3" s="3"/>
    </row>
    <row r="4" spans="2:18" ht="14.25">
      <c r="B4" s="3"/>
      <c r="C4" s="5" t="s">
        <v>3</v>
      </c>
      <c r="D4" s="11"/>
      <c r="E4" s="11"/>
      <c r="F4" s="11"/>
      <c r="J4" s="91"/>
      <c r="K4" s="5"/>
      <c r="L4" s="5"/>
      <c r="M4" s="5"/>
      <c r="N4" s="12" t="s">
        <v>4</v>
      </c>
      <c r="P4" s="5"/>
      <c r="R4" s="5"/>
    </row>
    <row r="5" spans="2:18" ht="14.25">
      <c r="B5" s="3"/>
      <c r="C5" s="5"/>
      <c r="D5" s="11"/>
      <c r="E5" s="11"/>
      <c r="F5" s="11"/>
      <c r="J5" s="91"/>
      <c r="K5" s="5"/>
      <c r="L5" s="5"/>
      <c r="M5" s="5"/>
      <c r="N5" s="12"/>
      <c r="P5" s="5"/>
      <c r="R5" s="5"/>
    </row>
    <row r="6" spans="2:18" ht="14.25">
      <c r="B6" s="3"/>
      <c r="C6" s="5" t="s">
        <v>5</v>
      </c>
      <c r="D6" s="11"/>
      <c r="E6" s="11"/>
      <c r="F6" s="11"/>
      <c r="G6" s="103"/>
      <c r="J6" s="91"/>
      <c r="K6" s="5"/>
      <c r="L6" s="5"/>
      <c r="M6" s="5"/>
      <c r="N6" s="13" t="s">
        <v>6</v>
      </c>
      <c r="P6" s="5"/>
      <c r="R6" s="5"/>
    </row>
    <row r="7" spans="2:18" ht="12" customHeight="1">
      <c r="B7" s="3"/>
      <c r="C7" s="5"/>
      <c r="D7" s="14"/>
      <c r="E7" s="14"/>
      <c r="F7" s="14"/>
      <c r="K7" s="5"/>
      <c r="L7" s="5"/>
      <c r="M7" s="5"/>
      <c r="N7" s="12" t="s">
        <v>198</v>
      </c>
      <c r="P7" s="5"/>
      <c r="R7" s="5"/>
    </row>
    <row r="8" spans="2:18" ht="14.25">
      <c r="B8" s="3"/>
      <c r="C8" s="15" t="s">
        <v>7</v>
      </c>
      <c r="D8" s="16"/>
      <c r="G8" s="10" t="s">
        <v>8</v>
      </c>
      <c r="K8" s="5"/>
      <c r="L8" s="5"/>
      <c r="M8" s="5"/>
      <c r="N8" s="3" t="s">
        <v>9</v>
      </c>
      <c r="P8" s="5"/>
      <c r="R8" s="5"/>
    </row>
    <row r="9" spans="2:18" ht="3.75" customHeight="1">
      <c r="B9" s="3"/>
      <c r="G9" s="3"/>
      <c r="K9" s="5"/>
      <c r="L9" s="5"/>
      <c r="M9" s="5"/>
      <c r="N9" s="5"/>
      <c r="O9" s="5"/>
      <c r="P9" s="5"/>
      <c r="Q9" s="5"/>
      <c r="R9" s="5"/>
    </row>
    <row r="10" spans="2:19" ht="14.25">
      <c r="B10" s="3"/>
      <c r="C10" s="472" t="s">
        <v>254</v>
      </c>
      <c r="D10" s="472"/>
      <c r="E10" s="357" t="s">
        <v>197</v>
      </c>
      <c r="F10" s="443">
        <v>41901</v>
      </c>
      <c r="G10" s="15" t="s">
        <v>10</v>
      </c>
      <c r="H10" s="17">
        <v>42186</v>
      </c>
      <c r="I10" s="18" t="s">
        <v>11</v>
      </c>
      <c r="J10" s="17">
        <v>42400</v>
      </c>
      <c r="K10" s="5"/>
      <c r="L10" s="5"/>
      <c r="M10" s="5"/>
      <c r="N10" s="5"/>
      <c r="O10" s="5"/>
      <c r="P10" s="5"/>
      <c r="Q10" s="5"/>
      <c r="R10" s="5"/>
      <c r="S10" s="19"/>
    </row>
    <row r="11" spans="11:19" ht="14.25" customHeight="1" thickBot="1">
      <c r="K11" s="466" t="s">
        <v>241</v>
      </c>
      <c r="L11" s="467"/>
      <c r="M11" s="466" t="s">
        <v>242</v>
      </c>
      <c r="N11" s="467"/>
      <c r="O11" s="466" t="s">
        <v>243</v>
      </c>
      <c r="P11" s="477"/>
      <c r="Q11" s="466" t="s">
        <v>244</v>
      </c>
      <c r="R11" s="477"/>
      <c r="S11" s="347" t="s">
        <v>12</v>
      </c>
    </row>
    <row r="12" spans="1:19" ht="15" customHeight="1" thickBot="1">
      <c r="A12" s="20" t="s">
        <v>13</v>
      </c>
      <c r="B12" s="298" t="s">
        <v>14</v>
      </c>
      <c r="C12" s="21" t="s">
        <v>15</v>
      </c>
      <c r="D12" s="22"/>
      <c r="E12" s="23"/>
      <c r="F12" s="22"/>
      <c r="G12" s="340" t="s">
        <v>16</v>
      </c>
      <c r="H12" s="24" t="s">
        <v>17</v>
      </c>
      <c r="I12" s="24" t="s">
        <v>18</v>
      </c>
      <c r="J12" s="24"/>
      <c r="K12" s="304" t="s">
        <v>18</v>
      </c>
      <c r="L12" s="24" t="s">
        <v>19</v>
      </c>
      <c r="M12" s="24" t="s">
        <v>18</v>
      </c>
      <c r="N12" s="24" t="s">
        <v>19</v>
      </c>
      <c r="O12" s="24" t="s">
        <v>18</v>
      </c>
      <c r="P12" s="24" t="s">
        <v>19</v>
      </c>
      <c r="Q12" s="24" t="s">
        <v>18</v>
      </c>
      <c r="R12" s="24" t="s">
        <v>19</v>
      </c>
      <c r="S12" s="25" t="s">
        <v>19</v>
      </c>
    </row>
    <row r="13" spans="11:19" ht="5.25" customHeight="1">
      <c r="K13" s="26"/>
      <c r="L13" s="26"/>
      <c r="M13" s="26"/>
      <c r="N13" s="26"/>
      <c r="O13" s="26"/>
      <c r="P13" s="26"/>
      <c r="Q13" s="26"/>
      <c r="R13" s="26"/>
      <c r="S13" s="26"/>
    </row>
    <row r="14" spans="2:3" ht="20.25">
      <c r="B14" s="28" t="s">
        <v>188</v>
      </c>
      <c r="C14" s="31" t="s">
        <v>177</v>
      </c>
    </row>
    <row r="15" spans="11:19" ht="2.25" customHeight="1">
      <c r="K15" s="62"/>
      <c r="L15" s="62"/>
      <c r="M15" s="62"/>
      <c r="N15" s="62"/>
      <c r="O15" s="62"/>
      <c r="P15" s="62"/>
      <c r="Q15" s="62"/>
      <c r="R15" s="62"/>
      <c r="S15" s="46"/>
    </row>
    <row r="16" spans="2:19" ht="14.25">
      <c r="B16" s="123">
        <v>3.4</v>
      </c>
      <c r="C16" s="119" t="s">
        <v>181</v>
      </c>
      <c r="D16" s="41"/>
      <c r="E16" s="41"/>
      <c r="F16" s="41"/>
      <c r="G16" s="42"/>
      <c r="H16" s="355"/>
      <c r="I16" s="42"/>
      <c r="J16" s="299"/>
      <c r="K16" s="43"/>
      <c r="L16" s="42"/>
      <c r="M16" s="42"/>
      <c r="N16" s="42"/>
      <c r="O16" s="42"/>
      <c r="P16" s="42"/>
      <c r="Q16" s="42"/>
      <c r="R16" s="42"/>
      <c r="S16" s="126"/>
    </row>
    <row r="17" spans="1:19" s="291" customFormat="1" ht="16.5" customHeight="1">
      <c r="A17" s="289"/>
      <c r="B17" s="290"/>
      <c r="C17" s="286"/>
      <c r="D17" s="287"/>
      <c r="E17" s="370" t="s">
        <v>101</v>
      </c>
      <c r="F17" s="370" t="s">
        <v>24</v>
      </c>
      <c r="G17" s="371"/>
      <c r="H17" s="373"/>
      <c r="I17" s="303"/>
      <c r="J17" s="302"/>
      <c r="K17" s="305"/>
      <c r="L17" s="303"/>
      <c r="M17" s="303"/>
      <c r="N17" s="303"/>
      <c r="O17" s="303"/>
      <c r="P17" s="303"/>
      <c r="Q17" s="303"/>
      <c r="R17" s="303"/>
      <c r="S17" s="406"/>
    </row>
    <row r="18" spans="2:19" ht="14.25">
      <c r="B18" s="141"/>
      <c r="C18" s="56"/>
      <c r="E18" s="338"/>
      <c r="F18" s="338"/>
      <c r="G18" s="343"/>
      <c r="H18" s="6" t="s">
        <v>30</v>
      </c>
      <c r="I18" s="357">
        <f>K18+M18+O18+Q18</f>
        <v>0</v>
      </c>
      <c r="K18" s="434"/>
      <c r="L18" s="5">
        <f aca="true" t="shared" si="0" ref="L18:L23">+$G18*K18</f>
        <v>0</v>
      </c>
      <c r="M18" s="343"/>
      <c r="N18" s="5">
        <f aca="true" t="shared" si="1" ref="N18:N23">+$G18*M18</f>
        <v>0</v>
      </c>
      <c r="O18" s="343"/>
      <c r="P18" s="5">
        <f aca="true" t="shared" si="2" ref="P18:P23">+$G18*O18</f>
        <v>0</v>
      </c>
      <c r="Q18" s="440"/>
      <c r="R18" s="5">
        <f aca="true" t="shared" si="3" ref="R18:R23">+$G18*Q18</f>
        <v>0</v>
      </c>
      <c r="S18" s="349">
        <f aca="true" t="shared" si="4" ref="S18:S23">IF(G18*I18=0,0,IF(OR(G18*I18&lt;&gt;(L18+N18+P18+R18),(L18+N18+P18+R18)=0),"Fill in 'Year'",G18*I18))</f>
        <v>0</v>
      </c>
    </row>
    <row r="19" spans="2:19" ht="14.25">
      <c r="B19" s="141"/>
      <c r="C19" s="56" t="s">
        <v>275</v>
      </c>
      <c r="E19" s="453" t="s">
        <v>296</v>
      </c>
      <c r="F19" s="453" t="s">
        <v>295</v>
      </c>
      <c r="G19" s="343">
        <f>750*0.915*1.08</f>
        <v>741.1500000000001</v>
      </c>
      <c r="H19" s="6" t="s">
        <v>33</v>
      </c>
      <c r="I19" s="357">
        <v>35</v>
      </c>
      <c r="K19" s="434">
        <v>35</v>
      </c>
      <c r="L19" s="5">
        <f t="shared" si="0"/>
        <v>25940.250000000004</v>
      </c>
      <c r="M19" s="343"/>
      <c r="N19" s="5">
        <f t="shared" si="1"/>
        <v>0</v>
      </c>
      <c r="O19" s="343"/>
      <c r="P19" s="5">
        <f t="shared" si="2"/>
        <v>0</v>
      </c>
      <c r="Q19" s="343"/>
      <c r="R19" s="5">
        <f t="shared" si="3"/>
        <v>0</v>
      </c>
      <c r="S19" s="349">
        <f t="shared" si="4"/>
        <v>25940.250000000004</v>
      </c>
    </row>
    <row r="20" spans="2:19" ht="14.25">
      <c r="B20" s="142"/>
      <c r="C20" s="56" t="s">
        <v>276</v>
      </c>
      <c r="E20" s="453" t="s">
        <v>296</v>
      </c>
      <c r="F20" s="453" t="s">
        <v>295</v>
      </c>
      <c r="G20" s="343">
        <f>750*0.915*1.08</f>
        <v>741.1500000000001</v>
      </c>
      <c r="H20" s="6" t="s">
        <v>33</v>
      </c>
      <c r="I20" s="357">
        <v>30</v>
      </c>
      <c r="K20" s="434">
        <v>30</v>
      </c>
      <c r="L20" s="5">
        <f t="shared" si="0"/>
        <v>22234.500000000004</v>
      </c>
      <c r="M20" s="343"/>
      <c r="N20" s="5">
        <f t="shared" si="1"/>
        <v>0</v>
      </c>
      <c r="O20" s="343"/>
      <c r="P20" s="5">
        <f t="shared" si="2"/>
        <v>0</v>
      </c>
      <c r="Q20" s="343"/>
      <c r="R20" s="5">
        <f t="shared" si="3"/>
        <v>0</v>
      </c>
      <c r="S20" s="349">
        <f t="shared" si="4"/>
        <v>22234.500000000004</v>
      </c>
    </row>
    <row r="21" spans="2:19" ht="14.25">
      <c r="B21" s="142"/>
      <c r="C21" s="56" t="s">
        <v>262</v>
      </c>
      <c r="E21" s="453" t="s">
        <v>296</v>
      </c>
      <c r="F21" s="453" t="s">
        <v>295</v>
      </c>
      <c r="G21" s="343">
        <f>200*0.915*1.08</f>
        <v>197.64000000000001</v>
      </c>
      <c r="H21" s="6" t="s">
        <v>33</v>
      </c>
      <c r="I21" s="357">
        <v>25</v>
      </c>
      <c r="K21" s="434">
        <v>25</v>
      </c>
      <c r="L21" s="5">
        <f t="shared" si="0"/>
        <v>4941</v>
      </c>
      <c r="M21" s="343"/>
      <c r="N21" s="5">
        <f t="shared" si="1"/>
        <v>0</v>
      </c>
      <c r="O21" s="343"/>
      <c r="P21" s="5">
        <f t="shared" si="2"/>
        <v>0</v>
      </c>
      <c r="Q21" s="343"/>
      <c r="R21" s="5">
        <f t="shared" si="3"/>
        <v>0</v>
      </c>
      <c r="S21" s="349">
        <f t="shared" si="4"/>
        <v>4941</v>
      </c>
    </row>
    <row r="22" spans="2:19" ht="14.25">
      <c r="B22" s="142"/>
      <c r="C22" s="56"/>
      <c r="E22" s="338"/>
      <c r="F22" s="338"/>
      <c r="G22" s="343"/>
      <c r="I22" s="357">
        <f>K22+M22+O22+Q22</f>
        <v>0</v>
      </c>
      <c r="K22" s="434"/>
      <c r="L22" s="5">
        <f t="shared" si="0"/>
        <v>0</v>
      </c>
      <c r="M22" s="343"/>
      <c r="N22" s="5">
        <f t="shared" si="1"/>
        <v>0</v>
      </c>
      <c r="O22" s="343"/>
      <c r="P22" s="5">
        <f t="shared" si="2"/>
        <v>0</v>
      </c>
      <c r="Q22" s="343"/>
      <c r="R22" s="5">
        <f t="shared" si="3"/>
        <v>0</v>
      </c>
      <c r="S22" s="349">
        <f t="shared" si="4"/>
        <v>0</v>
      </c>
    </row>
    <row r="23" spans="2:19" ht="14.25">
      <c r="B23" s="142"/>
      <c r="C23" s="56" t="s">
        <v>263</v>
      </c>
      <c r="E23" s="360"/>
      <c r="F23" s="360"/>
      <c r="G23" s="343">
        <f>200*0.915*1.08</f>
        <v>197.64000000000001</v>
      </c>
      <c r="H23" s="6" t="s">
        <v>33</v>
      </c>
      <c r="I23" s="357">
        <v>25</v>
      </c>
      <c r="K23" s="434">
        <v>25</v>
      </c>
      <c r="L23" s="5">
        <f t="shared" si="0"/>
        <v>4941</v>
      </c>
      <c r="M23" s="343"/>
      <c r="N23" s="5">
        <f t="shared" si="1"/>
        <v>0</v>
      </c>
      <c r="O23" s="343"/>
      <c r="P23" s="5">
        <f t="shared" si="2"/>
        <v>0</v>
      </c>
      <c r="Q23" s="343"/>
      <c r="R23" s="5">
        <f t="shared" si="3"/>
        <v>0</v>
      </c>
      <c r="S23" s="349">
        <f t="shared" si="4"/>
        <v>4941</v>
      </c>
    </row>
    <row r="24" spans="3:19" ht="12.75" customHeight="1">
      <c r="C24" s="473" t="s">
        <v>182</v>
      </c>
      <c r="D24" s="474"/>
      <c r="E24" s="474"/>
      <c r="F24" s="88"/>
      <c r="G24" s="476" t="s">
        <v>83</v>
      </c>
      <c r="H24" s="476"/>
      <c r="I24" s="476"/>
      <c r="J24" s="120"/>
      <c r="K24" s="43"/>
      <c r="L24" s="109">
        <f>SUM(L18:L23)</f>
        <v>58056.75000000001</v>
      </c>
      <c r="M24" s="110"/>
      <c r="N24" s="109">
        <f>SUM(N18:N23)</f>
        <v>0</v>
      </c>
      <c r="O24" s="110"/>
      <c r="P24" s="109">
        <f>SUM(P18:P23)</f>
        <v>0</v>
      </c>
      <c r="Q24" s="110"/>
      <c r="R24" s="109">
        <f>SUM(R18:R23)</f>
        <v>0</v>
      </c>
      <c r="S24" s="126">
        <f>SUM(S18:S23)</f>
        <v>58056.75000000001</v>
      </c>
    </row>
    <row r="25" spans="3:19" ht="14.25">
      <c r="C25" s="88"/>
      <c r="D25" s="143"/>
      <c r="E25" s="143"/>
      <c r="F25" s="143"/>
      <c r="G25" s="372"/>
      <c r="H25" s="372"/>
      <c r="I25" s="372"/>
      <c r="J25" s="144"/>
      <c r="K25" s="110"/>
      <c r="L25" s="125"/>
      <c r="M25" s="42"/>
      <c r="N25" s="125"/>
      <c r="O25" s="42"/>
      <c r="P25" s="125"/>
      <c r="Q25" s="42"/>
      <c r="R25" s="125"/>
      <c r="S25" s="109"/>
    </row>
    <row r="26" spans="1:19" ht="14.25">
      <c r="A26" s="2" t="s">
        <v>102</v>
      </c>
      <c r="B26" s="71">
        <v>3.5</v>
      </c>
      <c r="C26" s="80" t="s">
        <v>67</v>
      </c>
      <c r="D26" s="41" t="s">
        <v>200</v>
      </c>
      <c r="E26" s="73"/>
      <c r="F26" s="73"/>
      <c r="G26" s="42"/>
      <c r="H26" s="355"/>
      <c r="I26" s="42"/>
      <c r="J26" s="42"/>
      <c r="K26" s="56"/>
      <c r="L26" s="74"/>
      <c r="M26" s="74"/>
      <c r="N26" s="74"/>
      <c r="O26" s="74"/>
      <c r="P26" s="74"/>
      <c r="Q26" s="74"/>
      <c r="R26" s="74"/>
      <c r="S26" s="52"/>
    </row>
    <row r="27" spans="1:19" ht="14.25">
      <c r="A27" s="2" t="s">
        <v>102</v>
      </c>
      <c r="B27" s="71"/>
      <c r="C27" s="119"/>
      <c r="D27" s="41"/>
      <c r="E27" s="41"/>
      <c r="F27" s="41"/>
      <c r="G27" s="42"/>
      <c r="H27" s="355"/>
      <c r="I27" s="42"/>
      <c r="J27" s="299"/>
      <c r="K27" s="79"/>
      <c r="L27" s="74"/>
      <c r="M27" s="74"/>
      <c r="N27" s="74"/>
      <c r="O27" s="74"/>
      <c r="P27" s="74"/>
      <c r="Q27" s="74"/>
      <c r="R27" s="74"/>
      <c r="S27" s="44"/>
    </row>
    <row r="28" spans="2:19" ht="14.25">
      <c r="B28" s="293"/>
      <c r="C28" s="153" t="s">
        <v>68</v>
      </c>
      <c r="D28" s="227" t="s">
        <v>51</v>
      </c>
      <c r="G28" s="357"/>
      <c r="H28" s="3"/>
      <c r="I28" s="308"/>
      <c r="K28" s="386"/>
      <c r="L28" s="5"/>
      <c r="M28" s="308"/>
      <c r="N28" s="5"/>
      <c r="O28" s="308"/>
      <c r="P28" s="5"/>
      <c r="Q28" s="308"/>
      <c r="R28" s="5"/>
      <c r="S28" s="349"/>
    </row>
    <row r="29" spans="2:19" ht="14.25">
      <c r="B29" s="71"/>
      <c r="C29" s="309"/>
      <c r="D29" s="310"/>
      <c r="G29" s="357"/>
      <c r="I29" s="308"/>
      <c r="K29" s="386"/>
      <c r="L29" s="5"/>
      <c r="M29" s="308"/>
      <c r="N29" s="5"/>
      <c r="O29" s="308"/>
      <c r="P29" s="5"/>
      <c r="Q29" s="308"/>
      <c r="R29" s="5"/>
      <c r="S29" s="349"/>
    </row>
    <row r="30" spans="2:19" ht="14.25">
      <c r="B30" s="71"/>
      <c r="C30" s="294" t="s">
        <v>52</v>
      </c>
      <c r="D30" s="310" t="s">
        <v>103</v>
      </c>
      <c r="G30" s="343">
        <v>1400</v>
      </c>
      <c r="H30" s="6" t="s">
        <v>54</v>
      </c>
      <c r="I30" s="357">
        <v>5</v>
      </c>
      <c r="K30" s="434">
        <v>5</v>
      </c>
      <c r="L30" s="5">
        <f>+$G30*K30</f>
        <v>7000</v>
      </c>
      <c r="M30" s="343"/>
      <c r="N30" s="5">
        <f>+$G30*M30</f>
        <v>0</v>
      </c>
      <c r="O30" s="343"/>
      <c r="P30" s="5">
        <f>+$G30*O30</f>
        <v>0</v>
      </c>
      <c r="Q30" s="343"/>
      <c r="R30" s="5">
        <f>+$G30*Q30</f>
        <v>0</v>
      </c>
      <c r="S30" s="349">
        <f>IF(G30*I30=0,0,IF(OR(G30*I30&lt;&gt;(L30+N30+P30+R30),(L30+N30+P30+R30)=0),"Fill in 'Year'",G30*I30))</f>
        <v>7000</v>
      </c>
    </row>
    <row r="31" spans="2:19" ht="14.25">
      <c r="B31" s="71"/>
      <c r="C31" s="295"/>
      <c r="D31" s="310" t="s">
        <v>104</v>
      </c>
      <c r="G31" s="343">
        <v>1400</v>
      </c>
      <c r="H31" s="6" t="s">
        <v>54</v>
      </c>
      <c r="I31" s="357">
        <v>3</v>
      </c>
      <c r="K31" s="434">
        <v>3</v>
      </c>
      <c r="L31" s="5">
        <f>+$G31*K31</f>
        <v>4200</v>
      </c>
      <c r="M31" s="343"/>
      <c r="N31" s="5">
        <f>+$G31*M31</f>
        <v>0</v>
      </c>
      <c r="O31" s="343"/>
      <c r="P31" s="5">
        <f>+$G31*O31</f>
        <v>0</v>
      </c>
      <c r="Q31" s="343"/>
      <c r="R31" s="5">
        <f>+$G31*Q31</f>
        <v>0</v>
      </c>
      <c r="S31" s="349">
        <f>IF(G31*I31=0,0,IF(OR(G31*I31&lt;&gt;(L31+N31+P31+R31),(L31+N31+P31+R31)=0),"Fill in 'Year'",G31*I31))</f>
        <v>4200</v>
      </c>
    </row>
    <row r="32" spans="2:19" ht="14.25">
      <c r="B32" s="71"/>
      <c r="C32" s="56"/>
      <c r="D32" s="310" t="s">
        <v>105</v>
      </c>
      <c r="G32" s="343"/>
      <c r="H32" s="6" t="s">
        <v>54</v>
      </c>
      <c r="I32" s="357">
        <f>K32+M32+O32+Q32</f>
        <v>0</v>
      </c>
      <c r="K32" s="434"/>
      <c r="L32" s="5">
        <f>+$G32*K32</f>
        <v>0</v>
      </c>
      <c r="M32" s="343"/>
      <c r="N32" s="5">
        <f>+$G32*M32</f>
        <v>0</v>
      </c>
      <c r="O32" s="343"/>
      <c r="P32" s="5">
        <f>+$G32*O32</f>
        <v>0</v>
      </c>
      <c r="Q32" s="343"/>
      <c r="R32" s="5">
        <f>+$G32*Q32</f>
        <v>0</v>
      </c>
      <c r="S32" s="349">
        <f>IF(G32*I32=0,0,IF(OR(G32*I32&lt;&gt;(L32+N32+P32+R32),(L32+N32+P32+R32)=0),"Fill in 'Year'",G32*I32))</f>
        <v>0</v>
      </c>
    </row>
    <row r="33" spans="2:19" ht="14.25">
      <c r="B33" s="71"/>
      <c r="C33" s="56"/>
      <c r="D33" s="310"/>
      <c r="G33" s="357"/>
      <c r="I33" s="308"/>
      <c r="J33" s="332" t="s">
        <v>55</v>
      </c>
      <c r="K33" s="436"/>
      <c r="L33" s="85">
        <f>SUM(L28:L32)</f>
        <v>11200</v>
      </c>
      <c r="M33" s="437"/>
      <c r="N33" s="85">
        <f>SUM(N28:N32)</f>
        <v>0</v>
      </c>
      <c r="O33" s="437"/>
      <c r="P33" s="85">
        <f>SUM(P28:P32)</f>
        <v>0</v>
      </c>
      <c r="Q33" s="437"/>
      <c r="R33" s="85">
        <f>SUM(R28:R32)</f>
        <v>0</v>
      </c>
      <c r="S33" s="352">
        <f>SUM(S28:S32)</f>
        <v>11200</v>
      </c>
    </row>
    <row r="34" spans="2:19" ht="14.25">
      <c r="B34" s="284"/>
      <c r="C34" s="442" t="s">
        <v>56</v>
      </c>
      <c r="D34" s="310" t="s">
        <v>103</v>
      </c>
      <c r="G34" s="343">
        <f>196*0.915*1.08</f>
        <v>193.68720000000002</v>
      </c>
      <c r="H34" s="6" t="s">
        <v>57</v>
      </c>
      <c r="I34" s="357">
        <v>25</v>
      </c>
      <c r="J34" s="87"/>
      <c r="K34" s="434">
        <v>25</v>
      </c>
      <c r="L34" s="5">
        <f>+$G34*K34</f>
        <v>4842.18</v>
      </c>
      <c r="M34" s="343"/>
      <c r="N34" s="5">
        <f>+$G34*M34</f>
        <v>0</v>
      </c>
      <c r="O34" s="343"/>
      <c r="P34" s="5">
        <f>+$G34*O34</f>
        <v>0</v>
      </c>
      <c r="Q34" s="343"/>
      <c r="R34" s="5">
        <f>+$G34*Q34</f>
        <v>0</v>
      </c>
      <c r="S34" s="349">
        <f>IF(G34*I34=0,0,IF(OR(G34*I34&lt;&gt;(L34+N34+P34+R34),(L34+N34+P34+R34)=0),"Fill in 'Year'",G34*I34))</f>
        <v>4842.18</v>
      </c>
    </row>
    <row r="35" spans="2:19" ht="14.25">
      <c r="B35" s="284"/>
      <c r="C35" s="294"/>
      <c r="D35" s="310" t="s">
        <v>104</v>
      </c>
      <c r="G35" s="343">
        <f>196*0.915*1.08</f>
        <v>193.68720000000002</v>
      </c>
      <c r="H35" s="6" t="s">
        <v>57</v>
      </c>
      <c r="I35" s="357">
        <v>25</v>
      </c>
      <c r="J35" s="87"/>
      <c r="K35" s="434">
        <v>25</v>
      </c>
      <c r="L35" s="5">
        <f>+$G35*K35</f>
        <v>4842.18</v>
      </c>
      <c r="M35" s="343"/>
      <c r="N35" s="5">
        <f>+$G35*M35</f>
        <v>0</v>
      </c>
      <c r="O35" s="343"/>
      <c r="P35" s="5">
        <f>+$G35*O35</f>
        <v>0</v>
      </c>
      <c r="Q35" s="343"/>
      <c r="R35" s="5">
        <f>+$G35*Q35</f>
        <v>0</v>
      </c>
      <c r="S35" s="349">
        <f>IF(G35*I35=0,0,IF(OR(G35*I35&lt;&gt;(L35+N35+P35+R35),(L35+N35+P35+R35)=0),"Fill in 'Year'",G35*I35))</f>
        <v>4842.18</v>
      </c>
    </row>
    <row r="36" spans="2:19" ht="14.25">
      <c r="B36" s="71"/>
      <c r="C36" s="309"/>
      <c r="D36" s="310" t="s">
        <v>105</v>
      </c>
      <c r="G36" s="343"/>
      <c r="H36" s="6" t="s">
        <v>57</v>
      </c>
      <c r="I36" s="357">
        <f>K36+M36+O36+Q36</f>
        <v>0</v>
      </c>
      <c r="J36" s="87"/>
      <c r="K36" s="434"/>
      <c r="L36" s="5">
        <f>+$G36*K36</f>
        <v>0</v>
      </c>
      <c r="M36" s="343"/>
      <c r="N36" s="5">
        <f>+$G36*M36</f>
        <v>0</v>
      </c>
      <c r="O36" s="343"/>
      <c r="P36" s="5">
        <f>+$G36*O36</f>
        <v>0</v>
      </c>
      <c r="Q36" s="343"/>
      <c r="R36" s="5">
        <f>+$G36*Q36</f>
        <v>0</v>
      </c>
      <c r="S36" s="349">
        <f>IF(G36*I36=0,0,IF(OR(G36*I36&lt;&gt;(L36+N36+P36+R36),(L36+N36+P36+R36)=0),"Fill in 'Year'",G36*I36))</f>
        <v>0</v>
      </c>
    </row>
    <row r="37" spans="2:19" ht="14.25">
      <c r="B37" s="71"/>
      <c r="C37" s="309"/>
      <c r="D37" s="310"/>
      <c r="G37" s="357"/>
      <c r="I37" s="308"/>
      <c r="J37" s="332" t="s">
        <v>55</v>
      </c>
      <c r="K37" s="436"/>
      <c r="L37" s="85">
        <f>SUM(L34:L36)</f>
        <v>9684.36</v>
      </c>
      <c r="M37" s="437"/>
      <c r="N37" s="85">
        <f>SUM(N34:N36)</f>
        <v>0</v>
      </c>
      <c r="O37" s="437"/>
      <c r="P37" s="85">
        <f>SUM(P34:P36)</f>
        <v>0</v>
      </c>
      <c r="Q37" s="437"/>
      <c r="R37" s="85">
        <f>SUM(R34:R36)</f>
        <v>0</v>
      </c>
      <c r="S37" s="352">
        <f>SUM(S34:S36)</f>
        <v>9684.36</v>
      </c>
    </row>
    <row r="38" spans="2:19" ht="14.25">
      <c r="B38" s="71"/>
      <c r="C38" s="153" t="s">
        <v>69</v>
      </c>
      <c r="D38" s="310" t="s">
        <v>70</v>
      </c>
      <c r="G38" s="343"/>
      <c r="H38" s="6" t="s">
        <v>54</v>
      </c>
      <c r="I38" s="357">
        <f>K38+M38+O38+Q38</f>
        <v>0</v>
      </c>
      <c r="J38" s="87"/>
      <c r="K38" s="434"/>
      <c r="L38" s="5">
        <f>+$G38*K38</f>
        <v>0</v>
      </c>
      <c r="M38" s="343"/>
      <c r="N38" s="5">
        <f>+$G38*M38</f>
        <v>0</v>
      </c>
      <c r="O38" s="343"/>
      <c r="P38" s="5">
        <f>+$G38*O38</f>
        <v>0</v>
      </c>
      <c r="Q38" s="343"/>
      <c r="R38" s="5">
        <f>+$G38*Q38</f>
        <v>0</v>
      </c>
      <c r="S38" s="349">
        <f>IF(G38*I38=0,0,IF(OR(G38*I38&lt;&gt;(L38+N38+P38+R38),(L38+N38+P38+R38)=0),"Fill in 'Year'",G38*I38))</f>
        <v>0</v>
      </c>
    </row>
    <row r="39" spans="2:19" ht="14.25">
      <c r="B39" s="71"/>
      <c r="C39" s="56"/>
      <c r="D39" s="310" t="s">
        <v>70</v>
      </c>
      <c r="G39" s="343"/>
      <c r="H39" s="6" t="s">
        <v>54</v>
      </c>
      <c r="I39" s="357">
        <f>K39+M39+O39+Q39</f>
        <v>0</v>
      </c>
      <c r="J39" s="87"/>
      <c r="K39" s="434"/>
      <c r="L39" s="5">
        <f>+$G39*K39</f>
        <v>0</v>
      </c>
      <c r="M39" s="343"/>
      <c r="N39" s="5">
        <f>+$G39*M39</f>
        <v>0</v>
      </c>
      <c r="O39" s="343"/>
      <c r="P39" s="5">
        <f>+$G39*O39</f>
        <v>0</v>
      </c>
      <c r="Q39" s="343"/>
      <c r="R39" s="5">
        <f>+$G39*Q39</f>
        <v>0</v>
      </c>
      <c r="S39" s="349">
        <f>IF(G39*I39=0,0,IF(OR(G39*I39&lt;&gt;(L39+N39+P39+R39),(L39+N39+P39+R39)=0),"Fill in 'Year'",G39*I39))</f>
        <v>0</v>
      </c>
    </row>
    <row r="40" spans="2:19" ht="12.75">
      <c r="B40" s="145"/>
      <c r="C40" s="56"/>
      <c r="G40" s="341"/>
      <c r="J40" s="332" t="s">
        <v>55</v>
      </c>
      <c r="K40" s="51"/>
      <c r="L40" s="5">
        <f>SUM(L38:L39)</f>
        <v>0</v>
      </c>
      <c r="M40" s="5"/>
      <c r="N40" s="5">
        <f>SUM(N38:N39)</f>
        <v>0</v>
      </c>
      <c r="O40" s="5"/>
      <c r="P40" s="5">
        <f>SUM(P38:P39)</f>
        <v>0</v>
      </c>
      <c r="Q40" s="5"/>
      <c r="R40" s="5">
        <f>SUM(R38:R39)</f>
        <v>0</v>
      </c>
      <c r="S40" s="349">
        <f>SUM(S38:S39)</f>
        <v>0</v>
      </c>
    </row>
    <row r="41" spans="2:19" ht="12.75">
      <c r="B41" s="83"/>
      <c r="C41" s="56"/>
      <c r="J41" s="387"/>
      <c r="K41" s="51"/>
      <c r="L41" s="5"/>
      <c r="M41" s="5"/>
      <c r="N41" s="5"/>
      <c r="O41" s="5"/>
      <c r="P41" s="5"/>
      <c r="Q41" s="5"/>
      <c r="R41" s="5"/>
      <c r="S41" s="349"/>
    </row>
    <row r="42" spans="2:19" ht="12.75">
      <c r="B42" s="49"/>
      <c r="C42" s="473" t="s">
        <v>67</v>
      </c>
      <c r="D42" s="478"/>
      <c r="E42" s="418"/>
      <c r="F42" s="418"/>
      <c r="G42" s="476" t="s">
        <v>83</v>
      </c>
      <c r="H42" s="476"/>
      <c r="I42" s="476"/>
      <c r="J42" s="419"/>
      <c r="K42" s="420"/>
      <c r="L42" s="68">
        <f>SUM(L37,L33,L40)</f>
        <v>20884.36</v>
      </c>
      <c r="M42" s="68"/>
      <c r="N42" s="68">
        <f>SUM(N37,N33,N40)</f>
        <v>0</v>
      </c>
      <c r="O42" s="68"/>
      <c r="P42" s="68">
        <f>SUM(P37,P33,P40)</f>
        <v>0</v>
      </c>
      <c r="Q42" s="68"/>
      <c r="R42" s="68">
        <f>SUM(R37,R33,R40)</f>
        <v>0</v>
      </c>
      <c r="S42" s="70">
        <f>SUM(S37,S33,S40)</f>
        <v>20884.36</v>
      </c>
    </row>
    <row r="43" spans="2:19" ht="13.5" thickBot="1">
      <c r="B43" s="3"/>
      <c r="G43" s="3"/>
      <c r="H43" s="3"/>
      <c r="I43" s="3"/>
      <c r="J43" s="3"/>
      <c r="S43" s="3"/>
    </row>
    <row r="44" spans="2:23" ht="20.25" thickBot="1">
      <c r="B44" s="94"/>
      <c r="C44" s="95" t="s">
        <v>106</v>
      </c>
      <c r="D44" s="95" t="s">
        <v>183</v>
      </c>
      <c r="E44" s="138"/>
      <c r="F44" s="139"/>
      <c r="G44" s="346"/>
      <c r="H44" s="346"/>
      <c r="I44" s="346"/>
      <c r="J44" s="98"/>
      <c r="K44" s="99"/>
      <c r="L44" s="99">
        <f>SUM(L24,L42)</f>
        <v>78941.11000000002</v>
      </c>
      <c r="M44" s="99"/>
      <c r="N44" s="99">
        <f>SUM(N24,N42)</f>
        <v>0</v>
      </c>
      <c r="O44" s="99"/>
      <c r="P44" s="99">
        <f>SUM(P24,P42)</f>
        <v>0</v>
      </c>
      <c r="Q44" s="99"/>
      <c r="R44" s="99">
        <f>SUM(R24,R42)</f>
        <v>0</v>
      </c>
      <c r="S44" s="369">
        <f>SUM(S24,S42)</f>
        <v>78941.11000000002</v>
      </c>
      <c r="T44" s="10"/>
      <c r="U44" s="10"/>
      <c r="V44" s="10"/>
      <c r="W44" s="10"/>
    </row>
    <row r="45" spans="2:19" ht="12.75">
      <c r="B45" s="3"/>
      <c r="G45" s="3"/>
      <c r="H45" s="3"/>
      <c r="I45" s="3"/>
      <c r="J45" s="3"/>
      <c r="S45" s="3"/>
    </row>
    <row r="46" spans="2:19" ht="12.75">
      <c r="B46" s="3"/>
      <c r="G46" s="3"/>
      <c r="H46" s="3"/>
      <c r="I46" s="3"/>
      <c r="J46" s="3"/>
      <c r="S46" s="3"/>
    </row>
    <row r="47" spans="2:19" ht="12.75">
      <c r="B47" s="3"/>
      <c r="G47" s="3"/>
      <c r="H47" s="3"/>
      <c r="I47" s="3"/>
      <c r="J47" s="3"/>
      <c r="S47" s="3"/>
    </row>
    <row r="48" spans="2:19" ht="12.75">
      <c r="B48" s="3"/>
      <c r="G48" s="3"/>
      <c r="H48" s="3"/>
      <c r="I48" s="3"/>
      <c r="J48" s="3"/>
      <c r="S48" s="3"/>
    </row>
    <row r="49" spans="2:19" ht="12.75">
      <c r="B49" s="3"/>
      <c r="G49" s="3"/>
      <c r="H49" s="3"/>
      <c r="I49" s="3"/>
      <c r="J49" s="3"/>
      <c r="S49" s="3"/>
    </row>
  </sheetData>
  <sheetProtection/>
  <mergeCells count="9">
    <mergeCell ref="Q11:R11"/>
    <mergeCell ref="O11:P11"/>
    <mergeCell ref="M11:N11"/>
    <mergeCell ref="C10:D10"/>
    <mergeCell ref="C42:D42"/>
    <mergeCell ref="K11:L11"/>
    <mergeCell ref="G42:I42"/>
    <mergeCell ref="G24:I24"/>
    <mergeCell ref="C24:E24"/>
  </mergeCells>
  <conditionalFormatting sqref="H29:H39 N18:N23 J18:J23 H18:H23 L18:L23 L28:L39 N28:N39 J28:J41">
    <cfRule type="cellIs" priority="2" dxfId="0" operator="equal" stopIfTrue="1">
      <formula>0</formula>
    </cfRule>
  </conditionalFormatting>
  <conditionalFormatting sqref="C10">
    <cfRule type="cellIs" priority="1" dxfId="0" operator="equal" stopIfTrue="1">
      <formula>0</formula>
    </cfRule>
  </conditionalFormatting>
  <hyperlinks>
    <hyperlink ref="C30" r:id="rId1" display="Travel"/>
  </hyperlinks>
  <printOptions horizontalCentered="1"/>
  <pageMargins left="0.35433070866141736" right="0.1968503937007874" top="0.2362204724409449" bottom="0.1968503937007874" header="0.1968503937007874" footer="0.2362204724409449"/>
  <pageSetup fitToHeight="99" fitToWidth="1" horizontalDpi="600" verticalDpi="600" orientation="landscape" paperSize="9" scale="59" r:id="rId5"/>
  <headerFooter alignWithMargins="0">
    <oddFooter>&amp;LMandate Agreement for Project Implementation: Offer Form&amp;C&amp;A&amp;RPage &amp;P of &amp;N</oddFooter>
  </headerFooter>
  <rowBreaks count="1" manualBreakCount="1">
    <brk id="25" max="255" man="1"/>
  </rowBreaks>
  <ignoredErrors>
    <ignoredError sqref="L33 N33 L37 N37 P37 P33 R33:S37" formula="1"/>
    <ignoredError sqref="I18 I32 I36 I22" unlockedFormula="1"/>
  </ignoredError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U65"/>
  <sheetViews>
    <sheetView showZeros="0" zoomScale="80" zoomScaleNormal="80" zoomScaleSheetLayoutView="50" zoomScalePageLayoutView="0" workbookViewId="0" topLeftCell="B1">
      <pane ySplit="12" topLeftCell="A13" activePane="bottomLeft" state="frozen"/>
      <selection pane="topLeft" activeCell="A1" sqref="A1:B1"/>
      <selection pane="bottomLeft" activeCell="H10" sqref="H10:J10"/>
    </sheetView>
  </sheetViews>
  <sheetFormatPr defaultColWidth="8.8515625" defaultRowHeight="12.75"/>
  <cols>
    <col min="1" max="1" width="58.00390625" style="2" hidden="1" customWidth="1"/>
    <col min="2" max="2" width="13.57421875" style="2" customWidth="1"/>
    <col min="3" max="3" width="26.7109375" style="3" customWidth="1"/>
    <col min="4" max="6" width="22.421875" style="3" customWidth="1"/>
    <col min="7" max="7" width="12.421875" style="6" customWidth="1"/>
    <col min="8" max="8" width="11.421875" style="6" customWidth="1"/>
    <col min="9" max="9" width="11.421875" style="5" customWidth="1"/>
    <col min="10" max="10" width="11.7109375" style="0" customWidth="1"/>
    <col min="11" max="11" width="9.8515625" style="3" customWidth="1"/>
    <col min="12" max="12" width="13.7109375" style="3" customWidth="1"/>
    <col min="13" max="13" width="9.421875" style="3" customWidth="1"/>
    <col min="14" max="14" width="13.28125" style="3" customWidth="1"/>
    <col min="15" max="15" width="10.28125" style="3" customWidth="1"/>
    <col min="16" max="16" width="13.421875" style="3" customWidth="1"/>
    <col min="17" max="17" width="10.28125" style="3" customWidth="1"/>
    <col min="18" max="18" width="13.421875" style="3" customWidth="1"/>
    <col min="19" max="19" width="22.7109375" style="5" customWidth="1"/>
    <col min="20" max="20" width="12.140625" style="3" customWidth="1"/>
    <col min="21" max="16384" width="8.8515625" style="3" customWidth="1"/>
  </cols>
  <sheetData>
    <row r="1" ht="58.5" customHeight="1"/>
    <row r="2" spans="2:11" ht="21" customHeight="1">
      <c r="B2" s="7"/>
      <c r="C2" s="8" t="s">
        <v>2</v>
      </c>
      <c r="D2" s="8"/>
      <c r="E2" s="8"/>
      <c r="F2" s="8"/>
      <c r="G2" s="18"/>
      <c r="J2" s="91"/>
      <c r="K2" s="9"/>
    </row>
    <row r="3" spans="3:19" ht="4.5" customHeight="1">
      <c r="C3" s="10"/>
      <c r="D3" s="10"/>
      <c r="E3" s="10"/>
      <c r="F3" s="10"/>
      <c r="I3" s="3"/>
      <c r="J3" s="102"/>
      <c r="S3" s="3"/>
    </row>
    <row r="4" spans="2:18" ht="14.25">
      <c r="B4" s="3"/>
      <c r="C4" s="5" t="s">
        <v>3</v>
      </c>
      <c r="D4" s="11"/>
      <c r="E4" s="11"/>
      <c r="F4" s="11"/>
      <c r="J4" s="91"/>
      <c r="K4" s="5"/>
      <c r="L4" s="5"/>
      <c r="M4" s="5"/>
      <c r="N4" s="12" t="s">
        <v>4</v>
      </c>
      <c r="P4" s="5"/>
      <c r="R4" s="5"/>
    </row>
    <row r="5" spans="2:18" ht="14.25">
      <c r="B5" s="3"/>
      <c r="C5" s="5"/>
      <c r="D5" s="11"/>
      <c r="E5" s="11"/>
      <c r="F5" s="11"/>
      <c r="J5" s="91"/>
      <c r="K5" s="5"/>
      <c r="L5" s="5"/>
      <c r="M5" s="5"/>
      <c r="N5" s="12"/>
      <c r="P5" s="5"/>
      <c r="R5" s="5"/>
    </row>
    <row r="6" spans="2:18" ht="14.25">
      <c r="B6" s="3"/>
      <c r="C6" s="5" t="s">
        <v>5</v>
      </c>
      <c r="D6" s="11"/>
      <c r="E6" s="11"/>
      <c r="F6" s="11"/>
      <c r="G6" s="413"/>
      <c r="J6" s="91"/>
      <c r="K6" s="5"/>
      <c r="L6" s="5"/>
      <c r="M6" s="5"/>
      <c r="N6" s="13" t="s">
        <v>6</v>
      </c>
      <c r="P6" s="5"/>
      <c r="R6" s="5"/>
    </row>
    <row r="7" spans="2:18" ht="12" customHeight="1">
      <c r="B7" s="3"/>
      <c r="C7" s="5"/>
      <c r="D7" s="14"/>
      <c r="E7" s="14"/>
      <c r="F7" s="14"/>
      <c r="K7" s="5"/>
      <c r="L7" s="5"/>
      <c r="M7" s="5"/>
      <c r="N7" s="12" t="s">
        <v>198</v>
      </c>
      <c r="P7" s="5"/>
      <c r="R7" s="5"/>
    </row>
    <row r="8" spans="2:18" ht="14.25">
      <c r="B8" s="3"/>
      <c r="C8" s="15" t="s">
        <v>7</v>
      </c>
      <c r="D8" s="16"/>
      <c r="G8" s="207" t="s">
        <v>8</v>
      </c>
      <c r="K8" s="5"/>
      <c r="L8" s="5"/>
      <c r="M8" s="5"/>
      <c r="N8" s="3" t="s">
        <v>9</v>
      </c>
      <c r="P8" s="5"/>
      <c r="R8" s="5"/>
    </row>
    <row r="9" spans="2:18" ht="3.75" customHeight="1">
      <c r="B9" s="3"/>
      <c r="G9" s="395"/>
      <c r="K9" s="5"/>
      <c r="L9" s="5"/>
      <c r="M9" s="5"/>
      <c r="N9" s="5"/>
      <c r="O9" s="5"/>
      <c r="P9" s="5"/>
      <c r="Q9" s="5"/>
      <c r="R9" s="5"/>
    </row>
    <row r="10" spans="2:19" ht="14.25">
      <c r="B10" s="3"/>
      <c r="C10" s="472" t="s">
        <v>254</v>
      </c>
      <c r="D10" s="472"/>
      <c r="E10" s="357" t="s">
        <v>197</v>
      </c>
      <c r="F10" s="443">
        <v>41901</v>
      </c>
      <c r="G10" s="18" t="s">
        <v>10</v>
      </c>
      <c r="H10" s="17">
        <v>42186</v>
      </c>
      <c r="I10" s="18" t="s">
        <v>11</v>
      </c>
      <c r="J10" s="17">
        <v>42400</v>
      </c>
      <c r="K10" s="5"/>
      <c r="L10" s="5"/>
      <c r="M10" s="5"/>
      <c r="N10" s="5"/>
      <c r="O10" s="5"/>
      <c r="P10" s="5"/>
      <c r="Q10" s="5"/>
      <c r="R10" s="5"/>
      <c r="S10" s="19"/>
    </row>
    <row r="11" spans="11:19" ht="14.25" customHeight="1" thickBot="1">
      <c r="K11" s="466" t="s">
        <v>241</v>
      </c>
      <c r="L11" s="467"/>
      <c r="M11" s="466" t="s">
        <v>242</v>
      </c>
      <c r="N11" s="467"/>
      <c r="O11" s="466" t="s">
        <v>243</v>
      </c>
      <c r="P11" s="467"/>
      <c r="Q11" s="466" t="s">
        <v>244</v>
      </c>
      <c r="R11" s="467"/>
      <c r="S11" s="347" t="s">
        <v>12</v>
      </c>
    </row>
    <row r="12" spans="1:19" ht="17.25" customHeight="1" thickBot="1">
      <c r="A12" s="20" t="s">
        <v>13</v>
      </c>
      <c r="B12" s="298" t="s">
        <v>14</v>
      </c>
      <c r="C12" s="21" t="s">
        <v>15</v>
      </c>
      <c r="D12" s="22"/>
      <c r="E12" s="23"/>
      <c r="F12" s="22"/>
      <c r="G12" s="340" t="s">
        <v>16</v>
      </c>
      <c r="H12" s="24" t="s">
        <v>17</v>
      </c>
      <c r="I12" s="24" t="s">
        <v>18</v>
      </c>
      <c r="J12" s="24"/>
      <c r="K12" s="304" t="s">
        <v>18</v>
      </c>
      <c r="L12" s="24" t="s">
        <v>19</v>
      </c>
      <c r="M12" s="24" t="s">
        <v>18</v>
      </c>
      <c r="N12" s="24" t="s">
        <v>19</v>
      </c>
      <c r="O12" s="24" t="s">
        <v>18</v>
      </c>
      <c r="P12" s="24" t="s">
        <v>19</v>
      </c>
      <c r="Q12" s="24" t="s">
        <v>18</v>
      </c>
      <c r="R12" s="25" t="s">
        <v>19</v>
      </c>
      <c r="S12" s="348" t="s">
        <v>19</v>
      </c>
    </row>
    <row r="13" spans="11:18" ht="9" customHeight="1">
      <c r="K13" s="5"/>
      <c r="L13" s="5"/>
      <c r="M13" s="5"/>
      <c r="N13" s="5"/>
      <c r="O13" s="5"/>
      <c r="P13" s="26"/>
      <c r="Q13" s="5"/>
      <c r="R13" s="26"/>
    </row>
    <row r="14" spans="2:3" ht="20.25">
      <c r="B14" s="28" t="s">
        <v>189</v>
      </c>
      <c r="C14" s="31" t="s">
        <v>108</v>
      </c>
    </row>
    <row r="15" spans="2:3" ht="8.25" customHeight="1">
      <c r="B15" s="28"/>
      <c r="C15" s="292"/>
    </row>
    <row r="16" spans="2:20" ht="14.25">
      <c r="B16" s="146" t="s">
        <v>109</v>
      </c>
      <c r="C16" s="301" t="s">
        <v>110</v>
      </c>
      <c r="D16" s="160"/>
      <c r="E16" s="307"/>
      <c r="F16" s="307"/>
      <c r="G16" s="374"/>
      <c r="H16" s="374"/>
      <c r="I16" s="110"/>
      <c r="J16" s="129"/>
      <c r="K16" s="306"/>
      <c r="L16" s="110">
        <f>+$G16*K16</f>
        <v>0</v>
      </c>
      <c r="M16" s="121"/>
      <c r="N16" s="110">
        <f>+$G16*M16</f>
        <v>0</v>
      </c>
      <c r="O16" s="121"/>
      <c r="P16" s="110">
        <f>+$G16*O16</f>
        <v>0</v>
      </c>
      <c r="Q16" s="121"/>
      <c r="R16" s="140">
        <f>+$G16*Q16</f>
        <v>0</v>
      </c>
      <c r="S16" s="377">
        <f>IF(G16*I16=0,0,IF(OR(G16*I16&lt;&gt;(L16+N16+P16),(L16+N16+P16)=0),"Fill in 'Year'",G16*I16))</f>
        <v>0</v>
      </c>
      <c r="T16" s="10"/>
    </row>
    <row r="17" spans="3:20" ht="14.25">
      <c r="C17" s="56" t="s">
        <v>298</v>
      </c>
      <c r="G17" s="343">
        <f>1450.85*0.915*1.08*0.5</f>
        <v>716.864985</v>
      </c>
      <c r="H17" s="6" t="s">
        <v>80</v>
      </c>
      <c r="I17" s="308">
        <v>8</v>
      </c>
      <c r="J17" s="91"/>
      <c r="K17" s="434">
        <v>8</v>
      </c>
      <c r="L17" s="5">
        <f>+$G17*K17</f>
        <v>5734.91988</v>
      </c>
      <c r="M17" s="343"/>
      <c r="N17" s="5">
        <f>+$G17*M17</f>
        <v>0</v>
      </c>
      <c r="O17" s="343"/>
      <c r="P17" s="5">
        <f>+$G17*O17</f>
        <v>0</v>
      </c>
      <c r="Q17" s="343"/>
      <c r="R17" s="52">
        <f>+$G17*Q17</f>
        <v>0</v>
      </c>
      <c r="S17" s="349">
        <f>IF(G17*I17=0,0,IF(OR(G17*I17&lt;&gt;(L17+N17+P17+R17),(L17+N17+P17+R17)=0),"Fill in 'Year'",G17*I17))</f>
        <v>5734.91988</v>
      </c>
      <c r="T17" s="10"/>
    </row>
    <row r="18" spans="3:19" ht="14.25">
      <c r="C18" s="56" t="s">
        <v>111</v>
      </c>
      <c r="D18" s="3" t="s">
        <v>77</v>
      </c>
      <c r="G18" s="343"/>
      <c r="H18" s="6" t="s">
        <v>80</v>
      </c>
      <c r="I18" s="308">
        <f>K18+M18+O18+Q18</f>
        <v>0</v>
      </c>
      <c r="J18" s="91"/>
      <c r="K18" s="434"/>
      <c r="L18" s="5">
        <f>+$G18*K18</f>
        <v>0</v>
      </c>
      <c r="M18" s="343"/>
      <c r="N18" s="5">
        <f>+$G18*M18</f>
        <v>0</v>
      </c>
      <c r="O18" s="343"/>
      <c r="P18" s="5">
        <f>+$G18*O18</f>
        <v>0</v>
      </c>
      <c r="Q18" s="343"/>
      <c r="R18" s="5">
        <f>+$G18*Q18</f>
        <v>0</v>
      </c>
      <c r="S18" s="368">
        <f>IF(G18*I18=0,0,IF(OR(G18*I18&lt;&gt;(L18+N18+P18+R18),(L18+N18+P18+R18)=0),"Fill in 'Year'",G18*I18))</f>
        <v>0</v>
      </c>
    </row>
    <row r="19" spans="3:19" ht="14.25">
      <c r="C19" s="56" t="s">
        <v>112</v>
      </c>
      <c r="G19" s="343"/>
      <c r="H19" s="6" t="s">
        <v>80</v>
      </c>
      <c r="I19" s="308">
        <f>K19+M19+O19+Q19</f>
        <v>0</v>
      </c>
      <c r="J19" s="59"/>
      <c r="K19" s="434"/>
      <c r="L19" s="5">
        <f>+$G19*K19</f>
        <v>0</v>
      </c>
      <c r="M19" s="343"/>
      <c r="N19" s="5">
        <f>+$G19*M19</f>
        <v>0</v>
      </c>
      <c r="O19" s="343"/>
      <c r="P19" s="5">
        <f>+$G19*O19</f>
        <v>0</v>
      </c>
      <c r="Q19" s="343"/>
      <c r="R19" s="52">
        <f>+$G19*Q19</f>
        <v>0</v>
      </c>
      <c r="S19" s="349">
        <f>IF(G19*I19=0,0,IF(OR(G19*I19&lt;&gt;(L19+N19+P19+R19),(L19+N19+P19+R19)=0),"Fill in 'Year'",G19*I19))</f>
        <v>0</v>
      </c>
    </row>
    <row r="20" spans="2:20" ht="14.25">
      <c r="B20" s="49"/>
      <c r="C20" s="3" t="s">
        <v>113</v>
      </c>
      <c r="G20" s="343"/>
      <c r="H20" s="6" t="s">
        <v>80</v>
      </c>
      <c r="I20" s="308">
        <f>K20+M20+O20+Q20</f>
        <v>0</v>
      </c>
      <c r="J20" s="59"/>
      <c r="K20" s="434"/>
      <c r="L20" s="5">
        <f>+$G20*K20</f>
        <v>0</v>
      </c>
      <c r="M20" s="343"/>
      <c r="N20" s="5">
        <f>+$G20*M20</f>
        <v>0</v>
      </c>
      <c r="O20" s="343"/>
      <c r="P20" s="5">
        <f>+$G20*O20</f>
        <v>0</v>
      </c>
      <c r="Q20" s="343"/>
      <c r="R20" s="52">
        <f>+$G20*Q20</f>
        <v>0</v>
      </c>
      <c r="S20" s="349">
        <f>IF(G20*I20=0,0,IF(OR(G20*I20&lt;&gt;(L20+N20+P20+R20),(L20+N20+P20+R20)=0),"Fill in 'Year'",G20*I20))</f>
        <v>0</v>
      </c>
      <c r="T20" s="10"/>
    </row>
    <row r="21" spans="2:19" ht="14.25">
      <c r="B21" s="49"/>
      <c r="E21" s="62"/>
      <c r="F21" s="62"/>
      <c r="G21" s="357"/>
      <c r="I21" s="308">
        <f>K21+M21+O21+Q21</f>
        <v>0</v>
      </c>
      <c r="J21" s="59"/>
      <c r="K21" s="441"/>
      <c r="L21" s="46"/>
      <c r="M21" s="439"/>
      <c r="N21" s="46"/>
      <c r="O21" s="439"/>
      <c r="P21" s="46"/>
      <c r="Q21" s="439"/>
      <c r="R21" s="48"/>
      <c r="S21" s="378"/>
    </row>
    <row r="22" spans="3:19" ht="14.25">
      <c r="C22" s="64" t="s">
        <v>114</v>
      </c>
      <c r="D22" s="65"/>
      <c r="E22" s="147"/>
      <c r="F22" s="147"/>
      <c r="G22" s="476" t="s">
        <v>83</v>
      </c>
      <c r="H22" s="476"/>
      <c r="I22" s="476"/>
      <c r="J22" s="148"/>
      <c r="K22" s="110"/>
      <c r="L22" s="109">
        <f>SUM(L16:L21)</f>
        <v>5734.91988</v>
      </c>
      <c r="M22" s="110"/>
      <c r="N22" s="109">
        <f>SUM(N16:N21)</f>
        <v>0</v>
      </c>
      <c r="O22" s="110"/>
      <c r="P22" s="135">
        <f>SUM(P16:P21)</f>
        <v>0</v>
      </c>
      <c r="Q22" s="110"/>
      <c r="R22" s="136">
        <f>SUM(R16:R21)</f>
        <v>0</v>
      </c>
      <c r="S22" s="361">
        <f>SUM(S16:S21)</f>
        <v>5734.91988</v>
      </c>
    </row>
    <row r="23" spans="1:19" ht="14.25">
      <c r="A23" s="149"/>
      <c r="G23" s="395"/>
      <c r="H23" s="3"/>
      <c r="I23" s="3"/>
      <c r="J23" s="3"/>
      <c r="S23" s="3"/>
    </row>
    <row r="24" spans="1:19" ht="14.25">
      <c r="A24" s="49" t="s">
        <v>201</v>
      </c>
      <c r="B24" s="146" t="s">
        <v>115</v>
      </c>
      <c r="C24" s="301" t="s">
        <v>184</v>
      </c>
      <c r="D24" s="127"/>
      <c r="E24" s="121"/>
      <c r="F24" s="121"/>
      <c r="G24" s="375"/>
      <c r="H24" s="374"/>
      <c r="I24" s="150"/>
      <c r="J24" s="129"/>
      <c r="K24" s="311"/>
      <c r="L24" s="110"/>
      <c r="M24" s="150"/>
      <c r="N24" s="110"/>
      <c r="O24" s="150"/>
      <c r="P24" s="110"/>
      <c r="Q24" s="150"/>
      <c r="R24" s="140"/>
      <c r="S24" s="377"/>
    </row>
    <row r="25" spans="2:19" ht="14.25">
      <c r="B25" s="146"/>
      <c r="C25" s="80"/>
      <c r="D25" s="122"/>
      <c r="G25" s="357"/>
      <c r="I25" s="308"/>
      <c r="J25" s="91"/>
      <c r="K25" s="312"/>
      <c r="L25" s="5"/>
      <c r="M25" s="308"/>
      <c r="N25" s="5"/>
      <c r="O25" s="308"/>
      <c r="P25" s="5"/>
      <c r="Q25" s="308"/>
      <c r="R25" s="52"/>
      <c r="S25" s="349"/>
    </row>
    <row r="26" spans="2:21" ht="14.25">
      <c r="B26" s="49"/>
      <c r="C26" s="153" t="s">
        <v>68</v>
      </c>
      <c r="D26" s="227" t="s">
        <v>117</v>
      </c>
      <c r="G26" s="357"/>
      <c r="H26" s="3"/>
      <c r="I26" s="308"/>
      <c r="K26" s="386"/>
      <c r="L26" s="5">
        <f>+$G26*K26</f>
        <v>0</v>
      </c>
      <c r="M26" s="308"/>
      <c r="N26" s="5">
        <f>+$G26*M26</f>
        <v>0</v>
      </c>
      <c r="O26" s="308"/>
      <c r="P26" s="5">
        <f>+$G26*O26</f>
        <v>0</v>
      </c>
      <c r="Q26" s="308"/>
      <c r="R26" s="52">
        <f>+$G26*Q26</f>
        <v>0</v>
      </c>
      <c r="S26" s="349">
        <f>IF(G26*I26=0,0,IF(OR(G26*I26&lt;&gt;(L26+N26+P26),(L26+N26+P26)=0),"Fill in 'Year'",G26*I26))</f>
        <v>0</v>
      </c>
      <c r="U26" s="151"/>
    </row>
    <row r="27" spans="2:21" ht="14.25">
      <c r="B27" s="49"/>
      <c r="C27" s="56"/>
      <c r="G27" s="357"/>
      <c r="I27" s="308">
        <f>K27+M27+O27+Q27</f>
        <v>0</v>
      </c>
      <c r="K27" s="386"/>
      <c r="L27" s="5">
        <f>+$G27*K27</f>
        <v>0</v>
      </c>
      <c r="M27" s="308"/>
      <c r="N27" s="5">
        <f>+$G27*M27</f>
        <v>0</v>
      </c>
      <c r="O27" s="308"/>
      <c r="P27" s="5">
        <f>+$G27*O27</f>
        <v>0</v>
      </c>
      <c r="Q27" s="308"/>
      <c r="R27" s="52">
        <f>+$G27*Q27</f>
        <v>0</v>
      </c>
      <c r="S27" s="349">
        <f>IF(G27*I27=0,0,IF(OR(G27*I27&lt;&gt;(L27+N27+P27),(L27+N27+P27)=0),"Fill in 'Year'",G27*I27))</f>
        <v>0</v>
      </c>
      <c r="U27" s="151"/>
    </row>
    <row r="28" spans="2:21" ht="14.25">
      <c r="B28" s="293"/>
      <c r="C28" s="294" t="s">
        <v>52</v>
      </c>
      <c r="D28" s="310" t="s">
        <v>256</v>
      </c>
      <c r="G28" s="343">
        <f>25*0.915*1.08</f>
        <v>24.705000000000002</v>
      </c>
      <c r="H28" s="6" t="s">
        <v>54</v>
      </c>
      <c r="I28" s="308">
        <v>25</v>
      </c>
      <c r="K28" s="434">
        <v>25</v>
      </c>
      <c r="L28" s="5">
        <f>+$G28*K28</f>
        <v>617.625</v>
      </c>
      <c r="M28" s="343"/>
      <c r="N28" s="5">
        <f>+$G28*M28</f>
        <v>0</v>
      </c>
      <c r="O28" s="343"/>
      <c r="P28" s="5">
        <f>+$G28*O28</f>
        <v>0</v>
      </c>
      <c r="Q28" s="343"/>
      <c r="R28" s="52">
        <f>+$G28*Q28</f>
        <v>0</v>
      </c>
      <c r="S28" s="349">
        <f>IF(G28*I28=0,0,IF(OR(G28*I28&lt;&gt;(L28+N28+P28+R28),(L28+N28+P28+R28)=0),"Fill in 'Year'",G28*I28))</f>
        <v>617.625</v>
      </c>
      <c r="U28" s="151"/>
    </row>
    <row r="29" spans="2:21" ht="14.25">
      <c r="B29" s="49"/>
      <c r="C29" s="56"/>
      <c r="D29" s="310" t="s">
        <v>257</v>
      </c>
      <c r="G29" s="343">
        <f>25*0.915*1.08</f>
        <v>24.705000000000002</v>
      </c>
      <c r="H29" s="6" t="s">
        <v>54</v>
      </c>
      <c r="I29" s="308">
        <v>25</v>
      </c>
      <c r="K29" s="434">
        <v>25</v>
      </c>
      <c r="L29" s="5">
        <f>+$G29*K29</f>
        <v>617.625</v>
      </c>
      <c r="M29" s="343"/>
      <c r="N29" s="5">
        <f>+$G29*M29</f>
        <v>0</v>
      </c>
      <c r="O29" s="343"/>
      <c r="P29" s="5">
        <f>+$G29*O29</f>
        <v>0</v>
      </c>
      <c r="Q29" s="343"/>
      <c r="R29" s="52">
        <f>+$G29*Q29</f>
        <v>0</v>
      </c>
      <c r="S29" s="349">
        <f aca="true" t="shared" si="0" ref="S29:S38">IF(G29*I29=0,0,IF(OR(G29*I29&lt;&gt;(L29+N29+P29+R29),(L29+N29+P29+R29)=0),"Fill in 'Year'",G29*I29))</f>
        <v>617.625</v>
      </c>
      <c r="U29" s="151"/>
    </row>
    <row r="30" spans="2:21" ht="14.25">
      <c r="B30" s="49"/>
      <c r="C30" s="56"/>
      <c r="D30" s="310" t="s">
        <v>258</v>
      </c>
      <c r="G30" s="343">
        <f>25*0.915*1.08</f>
        <v>24.705000000000002</v>
      </c>
      <c r="H30" s="6" t="s">
        <v>54</v>
      </c>
      <c r="I30" s="308">
        <v>12</v>
      </c>
      <c r="K30" s="434">
        <v>12</v>
      </c>
      <c r="L30" s="5">
        <f>+$G30*K30</f>
        <v>296.46000000000004</v>
      </c>
      <c r="M30" s="343"/>
      <c r="N30" s="5">
        <f>+$G30*M30</f>
        <v>0</v>
      </c>
      <c r="O30" s="343"/>
      <c r="P30" s="5">
        <f>+$G30*O30</f>
        <v>0</v>
      </c>
      <c r="Q30" s="343"/>
      <c r="R30" s="52">
        <f>+$G30*Q30</f>
        <v>0</v>
      </c>
      <c r="S30" s="349">
        <f t="shared" si="0"/>
        <v>296.46000000000004</v>
      </c>
      <c r="U30" s="151"/>
    </row>
    <row r="31" spans="2:21" ht="14.25">
      <c r="B31" s="49"/>
      <c r="C31" s="56"/>
      <c r="D31" s="310"/>
      <c r="G31" s="388"/>
      <c r="I31" s="308"/>
      <c r="J31" s="332" t="s">
        <v>55</v>
      </c>
      <c r="K31" s="438"/>
      <c r="L31" s="5">
        <f>SUM(L26:L30)</f>
        <v>1531.71</v>
      </c>
      <c r="M31" s="357"/>
      <c r="N31" s="5">
        <f>SUM(N26:N30)</f>
        <v>0</v>
      </c>
      <c r="O31" s="357"/>
      <c r="P31" s="5">
        <f>SUM(P26:P30)</f>
        <v>0</v>
      </c>
      <c r="Q31" s="357"/>
      <c r="R31" s="52">
        <f>SUM(R26:R30)</f>
        <v>0</v>
      </c>
      <c r="S31" s="349">
        <f>SUM(S26:S30)</f>
        <v>1531.71</v>
      </c>
      <c r="U31" s="151"/>
    </row>
    <row r="32" spans="2:21" ht="14.25">
      <c r="B32" s="49"/>
      <c r="C32" s="442" t="s">
        <v>56</v>
      </c>
      <c r="D32" s="310" t="s">
        <v>118</v>
      </c>
      <c r="G32" s="343"/>
      <c r="H32" s="6" t="s">
        <v>57</v>
      </c>
      <c r="I32" s="308">
        <f>K32+M32+O32+Q32</f>
        <v>0</v>
      </c>
      <c r="J32" s="87"/>
      <c r="K32" s="434"/>
      <c r="L32" s="5">
        <f>+$G32*K32</f>
        <v>0</v>
      </c>
      <c r="M32" s="343"/>
      <c r="N32" s="5">
        <f>+$G32*M32</f>
        <v>0</v>
      </c>
      <c r="O32" s="343"/>
      <c r="P32" s="5">
        <f>+$G32*O32</f>
        <v>0</v>
      </c>
      <c r="Q32" s="343"/>
      <c r="R32" s="52">
        <f>+$G32*Q32</f>
        <v>0</v>
      </c>
      <c r="S32" s="349">
        <f t="shared" si="0"/>
        <v>0</v>
      </c>
      <c r="U32" s="151"/>
    </row>
    <row r="33" spans="2:21" ht="14.25">
      <c r="B33" s="49"/>
      <c r="C33" s="56"/>
      <c r="D33" s="310" t="s">
        <v>119</v>
      </c>
      <c r="G33" s="343"/>
      <c r="H33" s="6" t="s">
        <v>57</v>
      </c>
      <c r="I33" s="308">
        <f>K33+M33+O33+Q33</f>
        <v>0</v>
      </c>
      <c r="J33" s="87"/>
      <c r="K33" s="434"/>
      <c r="L33" s="5">
        <f>+$G33*K33</f>
        <v>0</v>
      </c>
      <c r="M33" s="343"/>
      <c r="N33" s="5">
        <f>+$G33*M33</f>
        <v>0</v>
      </c>
      <c r="O33" s="343"/>
      <c r="P33" s="5">
        <f>+$G33*O33</f>
        <v>0</v>
      </c>
      <c r="Q33" s="343"/>
      <c r="R33" s="52">
        <f>+$G33*Q33</f>
        <v>0</v>
      </c>
      <c r="S33" s="349">
        <f t="shared" si="0"/>
        <v>0</v>
      </c>
      <c r="T33" s="152"/>
      <c r="U33" s="151"/>
    </row>
    <row r="34" spans="2:21" ht="14.25">
      <c r="B34" s="49"/>
      <c r="C34" s="56"/>
      <c r="D34" s="310" t="s">
        <v>120</v>
      </c>
      <c r="G34" s="343"/>
      <c r="H34" s="6" t="s">
        <v>57</v>
      </c>
      <c r="I34" s="308">
        <f>K34+M34+O34+Q34</f>
        <v>0</v>
      </c>
      <c r="J34" s="87"/>
      <c r="K34" s="434"/>
      <c r="L34" s="5">
        <f>+$G34*K34</f>
        <v>0</v>
      </c>
      <c r="M34" s="343"/>
      <c r="N34" s="5">
        <f>+$G34*M34</f>
        <v>0</v>
      </c>
      <c r="O34" s="343"/>
      <c r="P34" s="5">
        <f>+$G34*O34</f>
        <v>0</v>
      </c>
      <c r="Q34" s="343"/>
      <c r="R34" s="52">
        <f>+$G34*Q34</f>
        <v>0</v>
      </c>
      <c r="S34" s="349">
        <f t="shared" si="0"/>
        <v>0</v>
      </c>
      <c r="T34" s="152"/>
      <c r="U34" s="151"/>
    </row>
    <row r="35" spans="2:21" ht="14.25">
      <c r="B35" s="49"/>
      <c r="C35" s="56"/>
      <c r="D35" s="310"/>
      <c r="G35" s="388"/>
      <c r="I35" s="308"/>
      <c r="J35" s="332" t="s">
        <v>55</v>
      </c>
      <c r="K35" s="438"/>
      <c r="L35" s="5">
        <f>SUM(L32:L34)</f>
        <v>0</v>
      </c>
      <c r="M35" s="357"/>
      <c r="N35" s="5">
        <f>SUM(N32:N34)</f>
        <v>0</v>
      </c>
      <c r="O35" s="357"/>
      <c r="P35" s="5">
        <f>SUM(P32:P34)</f>
        <v>0</v>
      </c>
      <c r="Q35" s="357"/>
      <c r="R35" s="52">
        <f>SUM(R32:R34)</f>
        <v>0</v>
      </c>
      <c r="S35" s="349">
        <f>SUM(S32:S34)</f>
        <v>0</v>
      </c>
      <c r="T35" s="152"/>
      <c r="U35" s="151"/>
    </row>
    <row r="36" spans="2:21" ht="14.25">
      <c r="B36" s="49"/>
      <c r="C36" s="153" t="s">
        <v>58</v>
      </c>
      <c r="D36" s="55"/>
      <c r="G36" s="343"/>
      <c r="H36" s="6" t="s">
        <v>54</v>
      </c>
      <c r="I36" s="308">
        <f>K36+M36+O36+Q36</f>
        <v>0</v>
      </c>
      <c r="J36" s="87"/>
      <c r="K36" s="434"/>
      <c r="L36" s="5">
        <f>+$G36*K36</f>
        <v>0</v>
      </c>
      <c r="M36" s="343"/>
      <c r="N36" s="5">
        <f>+$G36*M36</f>
        <v>0</v>
      </c>
      <c r="O36" s="343"/>
      <c r="P36" s="5">
        <f>+$G36*O36</f>
        <v>0</v>
      </c>
      <c r="Q36" s="343"/>
      <c r="R36" s="52">
        <f>+$G36*Q36</f>
        <v>0</v>
      </c>
      <c r="S36" s="349">
        <f t="shared" si="0"/>
        <v>0</v>
      </c>
      <c r="T36" s="152"/>
      <c r="U36" s="151"/>
    </row>
    <row r="37" spans="2:21" ht="14.25">
      <c r="B37" s="49"/>
      <c r="C37" s="56"/>
      <c r="D37" s="55"/>
      <c r="G37" s="343"/>
      <c r="H37" s="6" t="s">
        <v>54</v>
      </c>
      <c r="I37" s="308">
        <f>K37+M37+O37+Q37</f>
        <v>0</v>
      </c>
      <c r="J37" s="87"/>
      <c r="K37" s="434"/>
      <c r="L37" s="5">
        <f>+$G37*K37</f>
        <v>0</v>
      </c>
      <c r="M37" s="343"/>
      <c r="N37" s="5">
        <f>+$G37*M37</f>
        <v>0</v>
      </c>
      <c r="O37" s="343"/>
      <c r="P37" s="5">
        <f>+$G37*O37</f>
        <v>0</v>
      </c>
      <c r="Q37" s="343"/>
      <c r="R37" s="52">
        <f>+$G37*Q37</f>
        <v>0</v>
      </c>
      <c r="S37" s="349">
        <f t="shared" si="0"/>
        <v>0</v>
      </c>
      <c r="T37" s="152"/>
      <c r="U37" s="151"/>
    </row>
    <row r="38" spans="2:21" ht="14.25">
      <c r="B38" s="49"/>
      <c r="C38" s="56"/>
      <c r="D38" s="55"/>
      <c r="G38" s="343"/>
      <c r="H38" s="6" t="s">
        <v>54</v>
      </c>
      <c r="I38" s="308">
        <f>K38+M38+O38+Q38</f>
        <v>0</v>
      </c>
      <c r="J38" s="87"/>
      <c r="K38" s="434"/>
      <c r="L38" s="5">
        <f>+$G38*K38</f>
        <v>0</v>
      </c>
      <c r="M38" s="343"/>
      <c r="N38" s="5">
        <f>+$G38*M38</f>
        <v>0</v>
      </c>
      <c r="O38" s="343"/>
      <c r="P38" s="5">
        <f>+$G38*O38</f>
        <v>0</v>
      </c>
      <c r="Q38" s="343"/>
      <c r="R38" s="52">
        <f>+$G38*Q38</f>
        <v>0</v>
      </c>
      <c r="S38" s="349">
        <f t="shared" si="0"/>
        <v>0</v>
      </c>
      <c r="T38" s="152"/>
      <c r="U38" s="151"/>
    </row>
    <row r="39" spans="2:21" ht="14.25">
      <c r="B39" s="49"/>
      <c r="C39" s="56"/>
      <c r="G39" s="388"/>
      <c r="I39" s="308"/>
      <c r="J39" s="332" t="s">
        <v>55</v>
      </c>
      <c r="K39" s="438"/>
      <c r="L39" s="5">
        <f>SUM(L36:L38)</f>
        <v>0</v>
      </c>
      <c r="M39" s="357"/>
      <c r="N39" s="5">
        <f>SUM(N36:N38)</f>
        <v>0</v>
      </c>
      <c r="O39" s="357"/>
      <c r="P39" s="5">
        <f>SUM(P36:P38)</f>
        <v>0</v>
      </c>
      <c r="Q39" s="357"/>
      <c r="R39" s="52">
        <f>SUM(R36:R38)</f>
        <v>0</v>
      </c>
      <c r="S39" s="349">
        <f>SUM(S36:S38)</f>
        <v>0</v>
      </c>
      <c r="T39" s="152"/>
      <c r="U39" s="151"/>
    </row>
    <row r="40" spans="2:21" ht="14.25">
      <c r="B40" s="49"/>
      <c r="G40" s="357"/>
      <c r="I40" s="308"/>
      <c r="K40" s="438"/>
      <c r="L40" s="5"/>
      <c r="M40" s="357"/>
      <c r="N40" s="5"/>
      <c r="O40" s="357"/>
      <c r="P40" s="5"/>
      <c r="Q40" s="357"/>
      <c r="R40" s="52"/>
      <c r="S40" s="349"/>
      <c r="T40" s="152"/>
      <c r="U40" s="151"/>
    </row>
    <row r="41" spans="3:20" ht="14.25">
      <c r="C41" s="64" t="s">
        <v>116</v>
      </c>
      <c r="D41" s="65"/>
      <c r="E41" s="65"/>
      <c r="F41" s="65"/>
      <c r="G41" s="476" t="s">
        <v>83</v>
      </c>
      <c r="H41" s="476"/>
      <c r="I41" s="476"/>
      <c r="J41" s="66"/>
      <c r="K41" s="108"/>
      <c r="L41" s="109">
        <f>SUM(L31,L35,L39)</f>
        <v>1531.71</v>
      </c>
      <c r="M41" s="110"/>
      <c r="N41" s="109">
        <f>SUM(N31,N35,N39)</f>
        <v>0</v>
      </c>
      <c r="O41" s="110"/>
      <c r="P41" s="135">
        <f>SUM(P39,P35,P31)</f>
        <v>0</v>
      </c>
      <c r="Q41" s="110"/>
      <c r="R41" s="136">
        <f>SUM(R39,R35,R31)</f>
        <v>0</v>
      </c>
      <c r="S41" s="361">
        <f>SUM(S31,S35,S39)</f>
        <v>1531.71</v>
      </c>
      <c r="T41" s="152"/>
    </row>
    <row r="42" spans="1:20" ht="14.25">
      <c r="A42" s="2" t="s">
        <v>202</v>
      </c>
      <c r="C42" s="74"/>
      <c r="K42" s="46"/>
      <c r="L42" s="5"/>
      <c r="M42" s="5"/>
      <c r="N42" s="5"/>
      <c r="O42" s="5"/>
      <c r="P42" s="5"/>
      <c r="Q42" s="5"/>
      <c r="R42" s="5"/>
      <c r="S42" s="110"/>
      <c r="T42" s="152"/>
    </row>
    <row r="43" spans="1:20" ht="14.25">
      <c r="A43" s="130"/>
      <c r="B43" s="154" t="s">
        <v>121</v>
      </c>
      <c r="C43" s="301" t="s">
        <v>122</v>
      </c>
      <c r="D43" s="121"/>
      <c r="E43" s="121"/>
      <c r="F43" s="121"/>
      <c r="G43" s="374"/>
      <c r="H43" s="374"/>
      <c r="I43" s="110"/>
      <c r="J43" s="120"/>
      <c r="K43" s="110"/>
      <c r="L43" s="110"/>
      <c r="M43" s="110"/>
      <c r="N43" s="110"/>
      <c r="O43" s="110"/>
      <c r="P43" s="110"/>
      <c r="Q43" s="110"/>
      <c r="R43" s="110"/>
      <c r="S43" s="114"/>
      <c r="T43" s="152"/>
    </row>
    <row r="44" spans="2:20" ht="9.75" customHeight="1">
      <c r="B44" s="154"/>
      <c r="C44" s="122"/>
      <c r="D44" s="155"/>
      <c r="E44" s="155"/>
      <c r="F44" s="155"/>
      <c r="G44" s="376"/>
      <c r="H44" s="376"/>
      <c r="I44" s="157"/>
      <c r="J44" s="421"/>
      <c r="K44" s="156"/>
      <c r="L44" s="85"/>
      <c r="M44" s="157"/>
      <c r="N44" s="85"/>
      <c r="O44" s="157"/>
      <c r="P44" s="85"/>
      <c r="Q44" s="157"/>
      <c r="R44" s="85"/>
      <c r="S44" s="379"/>
      <c r="T44" s="152"/>
    </row>
    <row r="45" spans="2:20" ht="14.25">
      <c r="B45" s="49"/>
      <c r="C45" s="3" t="s">
        <v>123</v>
      </c>
      <c r="G45" s="343"/>
      <c r="H45" s="6" t="s">
        <v>124</v>
      </c>
      <c r="I45" s="308">
        <f>K45+M45+O45+Q45</f>
        <v>0</v>
      </c>
      <c r="K45" s="434"/>
      <c r="L45" s="5">
        <f>+$G45*K45</f>
        <v>0</v>
      </c>
      <c r="M45" s="343"/>
      <c r="N45" s="5">
        <f>+$G45*M45</f>
        <v>0</v>
      </c>
      <c r="O45" s="343"/>
      <c r="P45" s="5">
        <f>+$G45*O45</f>
        <v>0</v>
      </c>
      <c r="Q45" s="343"/>
      <c r="R45" s="52">
        <f>+$G45*Q45</f>
        <v>0</v>
      </c>
      <c r="S45" s="349">
        <f>IF(G45*I45=0,0,IF(OR(G45*I45&lt;&gt;(L45+N45+P45+R45),(L45+N45+P45+R45)=0),"Fill in 'Year'",G45*I45))</f>
        <v>0</v>
      </c>
      <c r="T45" s="152"/>
    </row>
    <row r="46" spans="3:20" ht="14.25">
      <c r="C46" s="56" t="s">
        <v>125</v>
      </c>
      <c r="G46" s="343"/>
      <c r="H46" s="6" t="s">
        <v>126</v>
      </c>
      <c r="I46" s="308">
        <f>K46+M46+O46+Q46</f>
        <v>0</v>
      </c>
      <c r="K46" s="434"/>
      <c r="L46" s="5">
        <f>+$G46*K46</f>
        <v>0</v>
      </c>
      <c r="M46" s="343"/>
      <c r="N46" s="5">
        <f>+$G46*M46</f>
        <v>0</v>
      </c>
      <c r="O46" s="343"/>
      <c r="P46" s="5">
        <f>+$G46*O46</f>
        <v>0</v>
      </c>
      <c r="Q46" s="343"/>
      <c r="R46" s="52">
        <f>+$G46*Q46</f>
        <v>0</v>
      </c>
      <c r="S46" s="349">
        <f>IF(G46*I46=0,0,IF(OR(G46*I46&lt;&gt;(L46+N46+P46+R46),(L46+N46+P46+R46)=0),"Fill in 'Year'",G46*I46))</f>
        <v>0</v>
      </c>
      <c r="T46" s="152"/>
    </row>
    <row r="47" spans="1:20" ht="14.25">
      <c r="A47" s="158"/>
      <c r="C47" s="56" t="s">
        <v>127</v>
      </c>
      <c r="G47" s="343"/>
      <c r="H47" s="6" t="s">
        <v>126</v>
      </c>
      <c r="I47" s="308">
        <f>K47+M47+O47+Q47</f>
        <v>0</v>
      </c>
      <c r="K47" s="434"/>
      <c r="L47" s="5">
        <f>+$G47*K47</f>
        <v>0</v>
      </c>
      <c r="M47" s="343"/>
      <c r="N47" s="5">
        <f>+$G47*M47</f>
        <v>0</v>
      </c>
      <c r="O47" s="343"/>
      <c r="P47" s="5">
        <f>+$G47*O47</f>
        <v>0</v>
      </c>
      <c r="Q47" s="343"/>
      <c r="R47" s="52">
        <f>+$G47*Q47</f>
        <v>0</v>
      </c>
      <c r="S47" s="349">
        <f>IF(G47*I47=0,0,IF(OR(G47*I47&lt;&gt;(L47+N47+P47+R47),(L47+N47+P47+R47)=0),"Fill in 'Year'",G47*I47))</f>
        <v>0</v>
      </c>
      <c r="T47" s="152"/>
    </row>
    <row r="48" spans="1:19" ht="14.25">
      <c r="A48" s="49" t="s">
        <v>128</v>
      </c>
      <c r="C48" s="159" t="s">
        <v>81</v>
      </c>
      <c r="D48" s="62"/>
      <c r="E48" s="62"/>
      <c r="F48" s="62"/>
      <c r="G48" s="414"/>
      <c r="H48" s="356"/>
      <c r="I48" s="308">
        <f>K48+M48+O48+Q48</f>
        <v>0</v>
      </c>
      <c r="K48" s="47"/>
      <c r="L48" s="46"/>
      <c r="M48" s="46"/>
      <c r="N48" s="46"/>
      <c r="O48" s="46"/>
      <c r="P48" s="46"/>
      <c r="Q48" s="46"/>
      <c r="R48" s="48"/>
      <c r="S48" s="353"/>
    </row>
    <row r="49" spans="1:19" ht="14.25">
      <c r="A49" s="49"/>
      <c r="C49" s="64" t="s">
        <v>129</v>
      </c>
      <c r="D49" s="65"/>
      <c r="E49" s="65"/>
      <c r="F49" s="65"/>
      <c r="G49" s="476" t="s">
        <v>130</v>
      </c>
      <c r="H49" s="476"/>
      <c r="I49" s="476"/>
      <c r="J49" s="66"/>
      <c r="K49" s="108"/>
      <c r="L49" s="109">
        <f>SUM(L45:L48)</f>
        <v>0</v>
      </c>
      <c r="M49" s="110"/>
      <c r="N49" s="109">
        <f>SUM(N45:N48)</f>
        <v>0</v>
      </c>
      <c r="O49" s="110"/>
      <c r="P49" s="135">
        <f>SUM(P45:P48)</f>
        <v>0</v>
      </c>
      <c r="Q49" s="110"/>
      <c r="R49" s="136">
        <f>SUM(R45:R48)</f>
        <v>0</v>
      </c>
      <c r="S49" s="361">
        <f>SUM(S45:S48)</f>
        <v>0</v>
      </c>
    </row>
    <row r="50" spans="1:19" ht="14.25">
      <c r="A50" s="60"/>
      <c r="C50" s="160"/>
      <c r="D50" s="161"/>
      <c r="E50" s="161"/>
      <c r="F50" s="161"/>
      <c r="I50" s="163"/>
      <c r="K50" s="162"/>
      <c r="L50" s="5"/>
      <c r="M50" s="163"/>
      <c r="N50" s="5"/>
      <c r="O50" s="163"/>
      <c r="P50" s="5"/>
      <c r="Q50" s="163"/>
      <c r="R50" s="5"/>
      <c r="S50" s="110"/>
    </row>
    <row r="51" spans="2:19" ht="14.25">
      <c r="B51" s="146" t="s">
        <v>131</v>
      </c>
      <c r="C51" s="301" t="s">
        <v>132</v>
      </c>
      <c r="D51" s="164"/>
      <c r="E51" s="164"/>
      <c r="F51" s="164"/>
      <c r="G51" s="345"/>
      <c r="H51" s="345"/>
      <c r="I51" s="166"/>
      <c r="J51" s="165"/>
      <c r="K51" s="166"/>
      <c r="L51" s="128"/>
      <c r="M51" s="166"/>
      <c r="N51" s="128"/>
      <c r="O51" s="166"/>
      <c r="P51" s="128"/>
      <c r="Q51" s="166"/>
      <c r="R51" s="167"/>
      <c r="S51" s="380"/>
    </row>
    <row r="52" spans="2:19" ht="10.5" customHeight="1">
      <c r="B52" s="146"/>
      <c r="C52" s="112"/>
      <c r="D52" s="84"/>
      <c r="E52" s="84"/>
      <c r="F52" s="84"/>
      <c r="G52" s="376"/>
      <c r="H52" s="376"/>
      <c r="I52" s="157"/>
      <c r="J52" s="421"/>
      <c r="K52" s="156"/>
      <c r="L52" s="85"/>
      <c r="M52" s="157"/>
      <c r="N52" s="85"/>
      <c r="O52" s="157"/>
      <c r="P52" s="85"/>
      <c r="Q52" s="157"/>
      <c r="R52" s="86"/>
      <c r="S52" s="379"/>
    </row>
    <row r="53" spans="3:19" ht="14.25">
      <c r="C53" s="56" t="s">
        <v>133</v>
      </c>
      <c r="G53" s="343">
        <f>550*0.915*1.08</f>
        <v>543.51</v>
      </c>
      <c r="H53" s="6" t="s">
        <v>80</v>
      </c>
      <c r="I53" s="450">
        <v>4</v>
      </c>
      <c r="K53" s="434">
        <v>4</v>
      </c>
      <c r="L53" s="5">
        <f aca="true" t="shared" si="1" ref="L53:L60">+$G53*K53</f>
        <v>2174.04</v>
      </c>
      <c r="M53" s="343"/>
      <c r="N53" s="5">
        <f aca="true" t="shared" si="2" ref="N53:N60">+$G53*M53</f>
        <v>0</v>
      </c>
      <c r="O53" s="343"/>
      <c r="P53" s="5">
        <f aca="true" t="shared" si="3" ref="P53:P60">+$G53*O53</f>
        <v>0</v>
      </c>
      <c r="Q53" s="343"/>
      <c r="R53" s="52">
        <f aca="true" t="shared" si="4" ref="R53:R60">+$G53*Q53</f>
        <v>0</v>
      </c>
      <c r="S53" s="349">
        <f aca="true" t="shared" si="5" ref="S53:S60">IF(G53*I53=0,0,IF(OR(G53*I53&lt;&gt;(L53+N53+P53+R53),(L53+N53+P53+R53)=0),"Fill in 'Year'",G53*I53))</f>
        <v>2174.04</v>
      </c>
    </row>
    <row r="54" spans="3:19" ht="12.75">
      <c r="C54" s="56" t="s">
        <v>134</v>
      </c>
      <c r="G54" s="343">
        <f>400*0.915*1.08</f>
        <v>395.28000000000003</v>
      </c>
      <c r="H54" s="6" t="s">
        <v>80</v>
      </c>
      <c r="I54" s="450">
        <v>4</v>
      </c>
      <c r="K54" s="434">
        <v>4</v>
      </c>
      <c r="L54" s="5">
        <f t="shared" si="1"/>
        <v>1581.1200000000001</v>
      </c>
      <c r="M54" s="343"/>
      <c r="N54" s="5">
        <f t="shared" si="2"/>
        <v>0</v>
      </c>
      <c r="O54" s="343"/>
      <c r="P54" s="5">
        <f t="shared" si="3"/>
        <v>0</v>
      </c>
      <c r="Q54" s="343"/>
      <c r="R54" s="52">
        <f t="shared" si="4"/>
        <v>0</v>
      </c>
      <c r="S54" s="349">
        <f t="shared" si="5"/>
        <v>1581.1200000000001</v>
      </c>
    </row>
    <row r="55" spans="3:19" ht="12.75">
      <c r="C55" s="56" t="s">
        <v>135</v>
      </c>
      <c r="G55" s="343">
        <f>2000*0.915*1.08</f>
        <v>1976.4</v>
      </c>
      <c r="H55" s="6" t="s">
        <v>97</v>
      </c>
      <c r="I55" s="157">
        <v>1</v>
      </c>
      <c r="K55" s="434">
        <v>1</v>
      </c>
      <c r="L55" s="5">
        <f t="shared" si="1"/>
        <v>1976.4</v>
      </c>
      <c r="M55" s="343"/>
      <c r="N55" s="5">
        <f t="shared" si="2"/>
        <v>0</v>
      </c>
      <c r="O55" s="343"/>
      <c r="P55" s="5">
        <f t="shared" si="3"/>
        <v>0</v>
      </c>
      <c r="Q55" s="343"/>
      <c r="R55" s="52">
        <f t="shared" si="4"/>
        <v>0</v>
      </c>
      <c r="S55" s="349">
        <f t="shared" si="5"/>
        <v>1976.4</v>
      </c>
    </row>
    <row r="56" spans="1:19" ht="12.75">
      <c r="A56" s="158"/>
      <c r="C56" s="56" t="s">
        <v>136</v>
      </c>
      <c r="G56" s="343">
        <v>0.1</v>
      </c>
      <c r="H56" s="6" t="s">
        <v>137</v>
      </c>
      <c r="I56" s="157">
        <v>25000</v>
      </c>
      <c r="K56" s="434">
        <v>25000</v>
      </c>
      <c r="L56" s="5">
        <f t="shared" si="1"/>
        <v>2500</v>
      </c>
      <c r="M56" s="343"/>
      <c r="N56" s="5">
        <f t="shared" si="2"/>
        <v>0</v>
      </c>
      <c r="O56" s="343"/>
      <c r="P56" s="5">
        <f t="shared" si="3"/>
        <v>0</v>
      </c>
      <c r="Q56" s="343"/>
      <c r="R56" s="52">
        <f t="shared" si="4"/>
        <v>0</v>
      </c>
      <c r="S56" s="349">
        <f t="shared" si="5"/>
        <v>2500</v>
      </c>
    </row>
    <row r="57" spans="1:19" ht="12.75">
      <c r="A57" s="60"/>
      <c r="C57" s="56"/>
      <c r="G57" s="343"/>
      <c r="H57" s="6" t="s">
        <v>97</v>
      </c>
      <c r="I57" s="157">
        <v>1</v>
      </c>
      <c r="K57" s="434"/>
      <c r="L57" s="5">
        <f t="shared" si="1"/>
        <v>0</v>
      </c>
      <c r="M57" s="343"/>
      <c r="N57" s="5">
        <f t="shared" si="2"/>
        <v>0</v>
      </c>
      <c r="O57" s="343"/>
      <c r="P57" s="5">
        <f t="shared" si="3"/>
        <v>0</v>
      </c>
      <c r="Q57" s="343"/>
      <c r="R57" s="52">
        <f t="shared" si="4"/>
        <v>0</v>
      </c>
      <c r="S57" s="349">
        <f t="shared" si="5"/>
        <v>0</v>
      </c>
    </row>
    <row r="58" spans="1:19" ht="12.75">
      <c r="A58" s="158"/>
      <c r="C58" s="56" t="s">
        <v>277</v>
      </c>
      <c r="G58" s="343"/>
      <c r="I58" s="157">
        <v>1</v>
      </c>
      <c r="K58" s="434">
        <v>1</v>
      </c>
      <c r="L58" s="5">
        <f t="shared" si="1"/>
        <v>0</v>
      </c>
      <c r="M58" s="343"/>
      <c r="N58" s="5">
        <f t="shared" si="2"/>
        <v>0</v>
      </c>
      <c r="O58" s="343"/>
      <c r="P58" s="5">
        <f t="shared" si="3"/>
        <v>0</v>
      </c>
      <c r="Q58" s="343"/>
      <c r="R58" s="52">
        <f t="shared" si="4"/>
        <v>0</v>
      </c>
      <c r="S58" s="349">
        <f t="shared" si="5"/>
        <v>0</v>
      </c>
    </row>
    <row r="59" spans="1:19" ht="12.75">
      <c r="A59" s="49"/>
      <c r="C59" s="56" t="s">
        <v>190</v>
      </c>
      <c r="G59" s="343"/>
      <c r="I59" s="157">
        <f>K59+M59+O59+Q59</f>
        <v>0</v>
      </c>
      <c r="K59" s="434"/>
      <c r="L59" s="5">
        <f t="shared" si="1"/>
        <v>0</v>
      </c>
      <c r="M59" s="343"/>
      <c r="N59" s="5">
        <f t="shared" si="2"/>
        <v>0</v>
      </c>
      <c r="O59" s="343"/>
      <c r="P59" s="5">
        <f t="shared" si="3"/>
        <v>0</v>
      </c>
      <c r="Q59" s="343"/>
      <c r="R59" s="52">
        <f t="shared" si="4"/>
        <v>0</v>
      </c>
      <c r="S59" s="349">
        <f t="shared" si="5"/>
        <v>0</v>
      </c>
    </row>
    <row r="60" spans="1:19" ht="12.75">
      <c r="A60" s="49" t="s">
        <v>138</v>
      </c>
      <c r="C60" s="159" t="s">
        <v>81</v>
      </c>
      <c r="D60" s="62"/>
      <c r="E60" s="62"/>
      <c r="F60" s="62"/>
      <c r="G60" s="414"/>
      <c r="H60" s="356"/>
      <c r="I60" s="157">
        <f>K60+M60+O60+Q60</f>
        <v>0</v>
      </c>
      <c r="K60" s="389"/>
      <c r="L60" s="5">
        <f t="shared" si="1"/>
        <v>0</v>
      </c>
      <c r="M60" s="342"/>
      <c r="N60" s="5">
        <f t="shared" si="2"/>
        <v>0</v>
      </c>
      <c r="O60" s="342"/>
      <c r="P60" s="5">
        <f t="shared" si="3"/>
        <v>0</v>
      </c>
      <c r="Q60" s="342"/>
      <c r="R60" s="52">
        <f t="shared" si="4"/>
        <v>0</v>
      </c>
      <c r="S60" s="349">
        <f t="shared" si="5"/>
        <v>0</v>
      </c>
    </row>
    <row r="61" spans="1:19" ht="12.75">
      <c r="A61" s="49" t="s">
        <v>139</v>
      </c>
      <c r="C61" s="64" t="s">
        <v>140</v>
      </c>
      <c r="D61" s="65"/>
      <c r="E61" s="65"/>
      <c r="F61" s="65"/>
      <c r="G61" s="476" t="s">
        <v>141</v>
      </c>
      <c r="H61" s="476"/>
      <c r="I61" s="476"/>
      <c r="J61" s="66"/>
      <c r="K61" s="108"/>
      <c r="L61" s="109">
        <f>SUM(L53:L60)</f>
        <v>8231.56</v>
      </c>
      <c r="M61" s="110"/>
      <c r="N61" s="109">
        <f>SUM(N53:N60)</f>
        <v>0</v>
      </c>
      <c r="O61" s="110"/>
      <c r="P61" s="135">
        <f>SUM(P53:P60)</f>
        <v>0</v>
      </c>
      <c r="Q61" s="110"/>
      <c r="R61" s="136">
        <f>SUM(R53:R60)</f>
        <v>0</v>
      </c>
      <c r="S61" s="361">
        <f>SUM(S53:S60)</f>
        <v>8231.56</v>
      </c>
    </row>
    <row r="62" spans="1:19" ht="12.75">
      <c r="A62" s="49" t="s">
        <v>142</v>
      </c>
      <c r="B62" s="3"/>
      <c r="G62" s="395"/>
      <c r="H62" s="3"/>
      <c r="I62" s="3"/>
      <c r="J62" s="3"/>
      <c r="S62" s="3"/>
    </row>
    <row r="63" spans="1:19" ht="19.5">
      <c r="A63" s="2" t="s">
        <v>143</v>
      </c>
      <c r="B63" s="168"/>
      <c r="C63" s="169" t="s">
        <v>144</v>
      </c>
      <c r="D63" s="169"/>
      <c r="E63" s="170"/>
      <c r="F63" s="170"/>
      <c r="G63" s="422"/>
      <c r="H63" s="109"/>
      <c r="I63" s="109"/>
      <c r="J63" s="171"/>
      <c r="K63" s="171"/>
      <c r="L63" s="171">
        <f>SUM(L22,L41,L49,L61)</f>
        <v>15498.18988</v>
      </c>
      <c r="M63" s="171"/>
      <c r="N63" s="171">
        <f>SUM(N22,N41,N49,N61)</f>
        <v>0</v>
      </c>
      <c r="O63" s="171"/>
      <c r="P63" s="171">
        <f>SUM(P22,P41,P49,P61)</f>
        <v>0</v>
      </c>
      <c r="Q63" s="171"/>
      <c r="R63" s="171">
        <f>SUM(R22,R41,R49,R61)</f>
        <v>0</v>
      </c>
      <c r="S63" s="111">
        <f>SUM(S22,S41,S49,S61)</f>
        <v>15498.18988</v>
      </c>
    </row>
    <row r="65" spans="1:19" ht="19.5">
      <c r="A65" s="2" t="s">
        <v>143</v>
      </c>
      <c r="B65" s="168"/>
      <c r="C65" s="169" t="s">
        <v>173</v>
      </c>
      <c r="D65" s="169"/>
      <c r="E65" s="170"/>
      <c r="F65" s="170"/>
      <c r="G65" s="422"/>
      <c r="H65" s="109"/>
      <c r="I65" s="109"/>
      <c r="J65" s="171"/>
      <c r="K65" s="171"/>
      <c r="L65" s="171">
        <f>SUM(L63,'Short-term experts'!L44,'Long-term experts'!L47)</f>
        <v>123331.81714400003</v>
      </c>
      <c r="M65" s="171"/>
      <c r="N65" s="171">
        <f>SUM(N63,'Short-term experts'!N44,'Long-term experts'!N47)</f>
        <v>0</v>
      </c>
      <c r="O65" s="171"/>
      <c r="P65" s="171">
        <f>SUM(P63,'Short-term experts'!P44,'Long-term experts'!P47)</f>
        <v>0</v>
      </c>
      <c r="Q65" s="171"/>
      <c r="R65" s="171">
        <f>SUM(R63,'Short-term experts'!R44,'Long-term experts'!R47)</f>
        <v>0</v>
      </c>
      <c r="S65" s="111">
        <f>SUM(S63,'Short-term experts'!S44,'Long-term experts'!S47)</f>
        <v>123331.81714400003</v>
      </c>
    </row>
  </sheetData>
  <sheetProtection/>
  <mergeCells count="9">
    <mergeCell ref="Q11:R11"/>
    <mergeCell ref="O11:P11"/>
    <mergeCell ref="M11:N11"/>
    <mergeCell ref="C10:D10"/>
    <mergeCell ref="K11:L11"/>
    <mergeCell ref="G61:I61"/>
    <mergeCell ref="G49:I49"/>
    <mergeCell ref="G41:I41"/>
    <mergeCell ref="G22:I22"/>
  </mergeCells>
  <conditionalFormatting sqref="H53:H59 N45:N47 J45:J47 L45:L47 H45:H47 N53:N60 J53:J59 L16:L21 J24:J40 N24:N40 H27:H40 H24:H25 L24:L40 N16:N21 J17:J21 H17:H21 L53:L60">
    <cfRule type="cellIs" priority="2" dxfId="0" operator="equal" stopIfTrue="1">
      <formula>0</formula>
    </cfRule>
  </conditionalFormatting>
  <conditionalFormatting sqref="C10">
    <cfRule type="cellIs" priority="1" dxfId="0" operator="equal" stopIfTrue="1">
      <formula>0</formula>
    </cfRule>
  </conditionalFormatting>
  <hyperlinks>
    <hyperlink ref="C28" r:id="rId1" display="Travel"/>
  </hyperlinks>
  <printOptions horizontalCentered="1"/>
  <pageMargins left="0.35433070866141736" right="0.1968503937007874" top="0.2362204724409449" bottom="0.1968503937007874" header="0.1968503937007874" footer="0.2362204724409449"/>
  <pageSetup fitToHeight="99" fitToWidth="1" horizontalDpi="600" verticalDpi="600" orientation="landscape" paperSize="9" scale="59" r:id="rId5"/>
  <headerFooter alignWithMargins="0">
    <oddFooter>&amp;LMandate Agreement for Project Implementation: Offer Form&amp;C&amp;A&amp;RPage &amp;P of &amp;N</oddFooter>
  </headerFooter>
  <ignoredErrors>
    <ignoredError sqref="B16 B24 B43 B51" numberStoredAsText="1"/>
    <ignoredError sqref="L31 N31 S31 L35 N35 S35 P35 P31" formula="1"/>
    <ignoredError sqref="I18:I21 I27 I45:I48 I31:I38" unlockedFormula="1"/>
  </ignoredErrors>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2:S73"/>
  <sheetViews>
    <sheetView showZeros="0" zoomScale="80" zoomScaleNormal="80" zoomScaleSheetLayoutView="50" zoomScalePageLayoutView="0" workbookViewId="0" topLeftCell="B1">
      <pane ySplit="12" topLeftCell="A13" activePane="bottomLeft" state="frozen"/>
      <selection pane="topLeft" activeCell="A1" sqref="A1:B1"/>
      <selection pane="bottomLeft" activeCell="H10" sqref="H10:J10"/>
    </sheetView>
  </sheetViews>
  <sheetFormatPr defaultColWidth="8.8515625" defaultRowHeight="12.75"/>
  <cols>
    <col min="1" max="1" width="58.00390625" style="2" hidden="1" customWidth="1"/>
    <col min="2" max="2" width="12.00390625" style="2" customWidth="1"/>
    <col min="3" max="3" width="26.7109375" style="3" customWidth="1"/>
    <col min="4" max="6" width="22.421875" style="3" customWidth="1"/>
    <col min="7" max="7" width="12.421875" style="5" customWidth="1"/>
    <col min="8" max="8" width="11.421875" style="6" customWidth="1"/>
    <col min="9" max="9" width="11.421875" style="5" customWidth="1"/>
    <col min="10" max="10" width="11.7109375" style="0" customWidth="1"/>
    <col min="11" max="11" width="9.8515625" style="3" customWidth="1"/>
    <col min="12" max="12" width="13.7109375" style="3" customWidth="1"/>
    <col min="13" max="13" width="9.421875" style="3" customWidth="1"/>
    <col min="14" max="14" width="13.28125" style="3" customWidth="1"/>
    <col min="15" max="15" width="10.28125" style="3" customWidth="1"/>
    <col min="16" max="16" width="13.421875" style="3" customWidth="1"/>
    <col min="17" max="17" width="10.28125" style="3" customWidth="1"/>
    <col min="18" max="18" width="13.421875" style="3" customWidth="1"/>
    <col min="19" max="19" width="22.7109375" style="5" customWidth="1"/>
    <col min="20" max="20" width="10.421875" style="3" customWidth="1"/>
    <col min="21" max="21" width="12.140625" style="3" customWidth="1"/>
    <col min="22" max="16384" width="8.8515625" style="3" customWidth="1"/>
  </cols>
  <sheetData>
    <row r="1" ht="42" customHeight="1"/>
    <row r="2" spans="2:11" ht="37.5" customHeight="1">
      <c r="B2" s="7"/>
      <c r="C2" s="8" t="s">
        <v>2</v>
      </c>
      <c r="D2" s="8"/>
      <c r="E2" s="8"/>
      <c r="F2" s="8"/>
      <c r="G2" s="15"/>
      <c r="J2" s="91"/>
      <c r="K2" s="9"/>
    </row>
    <row r="3" spans="3:19" ht="4.5" customHeight="1">
      <c r="C3" s="10"/>
      <c r="D3" s="10"/>
      <c r="E3" s="10"/>
      <c r="F3" s="10"/>
      <c r="I3" s="3"/>
      <c r="J3" s="102"/>
      <c r="S3" s="3"/>
    </row>
    <row r="4" spans="2:18" ht="14.25">
      <c r="B4" s="3"/>
      <c r="C4" s="5" t="s">
        <v>3</v>
      </c>
      <c r="D4" s="11"/>
      <c r="E4" s="11"/>
      <c r="F4" s="11"/>
      <c r="J4" s="91"/>
      <c r="K4" s="5"/>
      <c r="L4" s="5"/>
      <c r="M4" s="5"/>
      <c r="N4" s="12" t="s">
        <v>4</v>
      </c>
      <c r="P4" s="5"/>
      <c r="R4" s="5"/>
    </row>
    <row r="5" spans="2:18" ht="14.25">
      <c r="B5" s="3"/>
      <c r="C5" s="5"/>
      <c r="D5" s="11"/>
      <c r="E5" s="11"/>
      <c r="F5" s="11"/>
      <c r="J5" s="91"/>
      <c r="K5" s="5"/>
      <c r="L5" s="5"/>
      <c r="M5" s="5"/>
      <c r="N5" s="12"/>
      <c r="P5" s="5"/>
      <c r="R5" s="5"/>
    </row>
    <row r="6" spans="2:18" ht="14.25">
      <c r="B6" s="3"/>
      <c r="C6" s="5" t="s">
        <v>5</v>
      </c>
      <c r="D6" s="11"/>
      <c r="E6" s="11"/>
      <c r="F6" s="11"/>
      <c r="G6" s="103"/>
      <c r="J6" s="91"/>
      <c r="K6" s="5"/>
      <c r="L6" s="5"/>
      <c r="M6" s="5"/>
      <c r="N6" s="13" t="s">
        <v>6</v>
      </c>
      <c r="P6" s="5"/>
      <c r="R6" s="5"/>
    </row>
    <row r="7" spans="2:18" ht="12" customHeight="1">
      <c r="B7" s="3"/>
      <c r="C7" s="5"/>
      <c r="D7" s="14"/>
      <c r="E7" s="14"/>
      <c r="F7" s="14"/>
      <c r="K7" s="5"/>
      <c r="L7" s="5"/>
      <c r="M7" s="5"/>
      <c r="N7" s="12" t="s">
        <v>198</v>
      </c>
      <c r="P7" s="5"/>
      <c r="R7" s="5"/>
    </row>
    <row r="8" spans="2:18" ht="14.25">
      <c r="B8" s="3"/>
      <c r="C8" s="15" t="s">
        <v>7</v>
      </c>
      <c r="D8" s="16"/>
      <c r="G8" s="10" t="s">
        <v>8</v>
      </c>
      <c r="K8" s="5"/>
      <c r="L8" s="5"/>
      <c r="M8" s="5"/>
      <c r="N8" s="3" t="s">
        <v>9</v>
      </c>
      <c r="P8" s="5"/>
      <c r="R8" s="5"/>
    </row>
    <row r="9" spans="2:18" ht="3.75" customHeight="1">
      <c r="B9" s="3"/>
      <c r="G9" s="3"/>
      <c r="K9" s="5"/>
      <c r="L9" s="5"/>
      <c r="M9" s="5"/>
      <c r="N9" s="5"/>
      <c r="O9" s="5"/>
      <c r="P9" s="5"/>
      <c r="Q9" s="5"/>
      <c r="R9" s="5"/>
    </row>
    <row r="10" spans="2:19" ht="14.25">
      <c r="B10" s="3"/>
      <c r="C10" s="472" t="s">
        <v>254</v>
      </c>
      <c r="D10" s="472"/>
      <c r="E10" s="357" t="s">
        <v>197</v>
      </c>
      <c r="F10" s="443">
        <v>41901</v>
      </c>
      <c r="G10" s="15" t="s">
        <v>10</v>
      </c>
      <c r="H10" s="17">
        <v>42186</v>
      </c>
      <c r="I10" s="18" t="s">
        <v>11</v>
      </c>
      <c r="J10" s="17">
        <v>42400</v>
      </c>
      <c r="K10" s="5"/>
      <c r="L10" s="5"/>
      <c r="M10" s="5"/>
      <c r="N10" s="5"/>
      <c r="O10" s="5"/>
      <c r="P10" s="5"/>
      <c r="Q10" s="5"/>
      <c r="R10" s="5"/>
      <c r="S10" s="19"/>
    </row>
    <row r="11" spans="11:19" ht="14.25" customHeight="1" thickBot="1">
      <c r="K11" s="466" t="s">
        <v>241</v>
      </c>
      <c r="L11" s="467"/>
      <c r="M11" s="466" t="s">
        <v>242</v>
      </c>
      <c r="N11" s="467"/>
      <c r="O11" s="466" t="s">
        <v>243</v>
      </c>
      <c r="P11" s="467"/>
      <c r="Q11" s="466" t="s">
        <v>244</v>
      </c>
      <c r="R11" s="467"/>
      <c r="S11" s="347" t="s">
        <v>12</v>
      </c>
    </row>
    <row r="12" spans="1:19" ht="17.25" customHeight="1" thickBot="1">
      <c r="A12" s="20" t="s">
        <v>13</v>
      </c>
      <c r="B12" s="298" t="s">
        <v>14</v>
      </c>
      <c r="C12" s="21" t="s">
        <v>15</v>
      </c>
      <c r="D12" s="22"/>
      <c r="E12" s="23"/>
      <c r="F12" s="22"/>
      <c r="G12" s="340" t="s">
        <v>16</v>
      </c>
      <c r="H12" s="24" t="s">
        <v>17</v>
      </c>
      <c r="I12" s="24" t="s">
        <v>18</v>
      </c>
      <c r="J12" s="24"/>
      <c r="K12" s="304" t="s">
        <v>18</v>
      </c>
      <c r="L12" s="24" t="s">
        <v>19</v>
      </c>
      <c r="M12" s="24" t="s">
        <v>18</v>
      </c>
      <c r="N12" s="24" t="s">
        <v>19</v>
      </c>
      <c r="O12" s="24" t="s">
        <v>18</v>
      </c>
      <c r="P12" s="24" t="s">
        <v>19</v>
      </c>
      <c r="Q12" s="24" t="s">
        <v>18</v>
      </c>
      <c r="R12" s="25" t="s">
        <v>19</v>
      </c>
      <c r="S12" s="348" t="s">
        <v>19</v>
      </c>
    </row>
    <row r="13" spans="11:18" ht="9" customHeight="1">
      <c r="K13" s="5"/>
      <c r="L13" s="5"/>
      <c r="M13" s="5"/>
      <c r="N13" s="5"/>
      <c r="O13" s="5"/>
      <c r="P13" s="26"/>
      <c r="Q13" s="5"/>
      <c r="R13" s="26"/>
    </row>
    <row r="14" spans="1:19" s="84" customFormat="1" ht="20.25">
      <c r="A14" s="173"/>
      <c r="B14" s="28" t="s">
        <v>145</v>
      </c>
      <c r="C14" s="31" t="s">
        <v>146</v>
      </c>
      <c r="E14" s="314" t="s">
        <v>147</v>
      </c>
      <c r="H14" s="16"/>
      <c r="I14" s="16"/>
      <c r="J14" s="16"/>
      <c r="K14" s="174"/>
      <c r="L14" s="16"/>
      <c r="M14" s="175"/>
      <c r="N14" s="174"/>
      <c r="O14" s="174"/>
      <c r="P14" s="174"/>
      <c r="Q14" s="174"/>
      <c r="R14" s="174"/>
      <c r="S14" s="174"/>
    </row>
    <row r="15" spans="1:19" s="84" customFormat="1" ht="12.75">
      <c r="A15" s="173"/>
      <c r="B15" s="35"/>
      <c r="C15" s="10"/>
      <c r="D15" s="10"/>
      <c r="E15" s="58" t="s">
        <v>203</v>
      </c>
      <c r="F15" s="10"/>
      <c r="G15" s="176"/>
      <c r="H15" s="177"/>
      <c r="I15" s="174"/>
      <c r="J15" s="174"/>
      <c r="K15" s="15"/>
      <c r="L15" s="15"/>
      <c r="M15" s="15"/>
      <c r="N15" s="15"/>
      <c r="O15" s="15"/>
      <c r="P15" s="15"/>
      <c r="Q15" s="15"/>
      <c r="R15" s="15"/>
      <c r="S15" s="36"/>
    </row>
    <row r="16" spans="2:19" ht="12.75">
      <c r="B16" s="146"/>
      <c r="C16" s="64"/>
      <c r="D16" s="121"/>
      <c r="E16" s="121"/>
      <c r="F16" s="121"/>
      <c r="G16" s="46"/>
      <c r="H16" s="374"/>
      <c r="I16" s="110"/>
      <c r="J16" s="120"/>
      <c r="K16" s="110"/>
      <c r="L16" s="110"/>
      <c r="M16" s="110"/>
      <c r="N16" s="110"/>
      <c r="O16" s="110"/>
      <c r="P16" s="110"/>
      <c r="Q16" s="110"/>
      <c r="R16" s="110"/>
      <c r="S16" s="114"/>
    </row>
    <row r="17" spans="1:19" ht="12.75">
      <c r="A17" s="158" t="s">
        <v>148</v>
      </c>
      <c r="C17" s="448" t="s">
        <v>268</v>
      </c>
      <c r="I17" s="5">
        <f>K17+M17+O17</f>
        <v>0</v>
      </c>
      <c r="J17" s="115"/>
      <c r="K17" s="51"/>
      <c r="L17" s="5"/>
      <c r="M17" s="5"/>
      <c r="N17" s="5"/>
      <c r="O17" s="5"/>
      <c r="P17" s="5"/>
      <c r="Q17" s="5"/>
      <c r="R17" s="5"/>
      <c r="S17" s="362"/>
    </row>
    <row r="18" spans="1:19" ht="36.75" customHeight="1">
      <c r="A18" s="49" t="s">
        <v>149</v>
      </c>
      <c r="C18" s="481" t="s">
        <v>264</v>
      </c>
      <c r="D18" s="482"/>
      <c r="E18" s="482"/>
      <c r="F18" s="122"/>
      <c r="G18" s="343">
        <v>15000</v>
      </c>
      <c r="H18" s="344" t="s">
        <v>290</v>
      </c>
      <c r="I18" s="5">
        <v>1</v>
      </c>
      <c r="J18" s="115"/>
      <c r="K18" s="434">
        <v>1</v>
      </c>
      <c r="L18" s="5">
        <f>+$G18*K18</f>
        <v>15000</v>
      </c>
      <c r="M18" s="343"/>
      <c r="N18" s="5">
        <f>+$G18*M18</f>
        <v>0</v>
      </c>
      <c r="O18" s="343"/>
      <c r="P18" s="5">
        <f>+$G18*O18</f>
        <v>0</v>
      </c>
      <c r="Q18" s="343"/>
      <c r="R18" s="52">
        <f>+$G18*Q18</f>
        <v>0</v>
      </c>
      <c r="S18" s="349">
        <f aca="true" t="shared" si="0" ref="S18:S37">IF(G18*I18=0,0,IF(OR(G18*I18&lt;&gt;(L18+N18+P18+R18),(L18+N18+P18+R18)=0),"Fill in 'Year'",G18*I18))</f>
        <v>15000</v>
      </c>
    </row>
    <row r="19" spans="1:19" ht="27.75" customHeight="1">
      <c r="A19" s="49"/>
      <c r="C19" s="483" t="s">
        <v>280</v>
      </c>
      <c r="D19" s="484"/>
      <c r="E19" s="484"/>
      <c r="F19" s="122"/>
      <c r="G19" s="343">
        <v>10500</v>
      </c>
      <c r="H19" s="344" t="s">
        <v>291</v>
      </c>
      <c r="I19" s="5">
        <v>1</v>
      </c>
      <c r="J19" s="115"/>
      <c r="K19" s="434">
        <v>1</v>
      </c>
      <c r="L19" s="5">
        <f aca="true" t="shared" si="1" ref="L19:L36">+$G19*K19</f>
        <v>10500</v>
      </c>
      <c r="M19" s="343"/>
      <c r="N19" s="5">
        <f>+$G19*M19</f>
        <v>0</v>
      </c>
      <c r="O19" s="343"/>
      <c r="P19" s="5">
        <f>+$G19*O19</f>
        <v>0</v>
      </c>
      <c r="Q19" s="343"/>
      <c r="R19" s="52">
        <f>+$G19*Q19</f>
        <v>0</v>
      </c>
      <c r="S19" s="349">
        <f t="shared" si="0"/>
        <v>10500</v>
      </c>
    </row>
    <row r="20" spans="1:19" ht="12.75">
      <c r="A20" s="49"/>
      <c r="C20" s="483" t="s">
        <v>273</v>
      </c>
      <c r="D20" s="485"/>
      <c r="E20" s="485"/>
      <c r="F20" s="122"/>
      <c r="G20" s="343">
        <v>5500</v>
      </c>
      <c r="H20" s="344" t="s">
        <v>292</v>
      </c>
      <c r="I20" s="5">
        <v>4</v>
      </c>
      <c r="J20" s="115"/>
      <c r="K20" s="434">
        <v>4</v>
      </c>
      <c r="L20" s="5">
        <f t="shared" si="1"/>
        <v>22000</v>
      </c>
      <c r="M20" s="343"/>
      <c r="N20" s="5">
        <f>+$G20*M20</f>
        <v>0</v>
      </c>
      <c r="O20" s="343"/>
      <c r="P20" s="5">
        <f>+$G20*O20</f>
        <v>0</v>
      </c>
      <c r="Q20" s="343"/>
      <c r="R20" s="52">
        <f>+$G20*Q20</f>
        <v>0</v>
      </c>
      <c r="S20" s="349">
        <f t="shared" si="0"/>
        <v>22000</v>
      </c>
    </row>
    <row r="21" spans="1:19" ht="12.75">
      <c r="A21" s="49"/>
      <c r="C21" s="447" t="s">
        <v>265</v>
      </c>
      <c r="D21" s="84"/>
      <c r="E21" s="122"/>
      <c r="F21" s="122"/>
      <c r="G21" s="343">
        <v>700</v>
      </c>
      <c r="H21" s="344" t="s">
        <v>293</v>
      </c>
      <c r="I21" s="5">
        <v>10</v>
      </c>
      <c r="J21" s="115"/>
      <c r="K21" s="434">
        <v>10</v>
      </c>
      <c r="L21" s="5">
        <f t="shared" si="1"/>
        <v>7000</v>
      </c>
      <c r="M21" s="343"/>
      <c r="N21" s="5">
        <f>+$G21*M21</f>
        <v>0</v>
      </c>
      <c r="O21" s="343"/>
      <c r="P21" s="5">
        <f>+$G21*O21</f>
        <v>0</v>
      </c>
      <c r="Q21" s="343"/>
      <c r="R21" s="52">
        <f>+$G21*Q21</f>
        <v>0</v>
      </c>
      <c r="S21" s="349">
        <f t="shared" si="0"/>
        <v>7000</v>
      </c>
    </row>
    <row r="22" spans="1:19" ht="12.75">
      <c r="A22" s="49" t="s">
        <v>150</v>
      </c>
      <c r="C22" s="447" t="s">
        <v>266</v>
      </c>
      <c r="D22" s="84"/>
      <c r="E22" s="122"/>
      <c r="F22" s="122"/>
      <c r="G22" s="343">
        <v>800</v>
      </c>
      <c r="H22" s="344" t="s">
        <v>292</v>
      </c>
      <c r="I22" s="5">
        <v>4</v>
      </c>
      <c r="J22" s="115"/>
      <c r="K22" s="434">
        <v>4</v>
      </c>
      <c r="L22" s="5">
        <f t="shared" si="1"/>
        <v>3200</v>
      </c>
      <c r="M22" s="343"/>
      <c r="N22" s="5">
        <f>+$G22*M22</f>
        <v>0</v>
      </c>
      <c r="O22" s="343"/>
      <c r="P22" s="5">
        <f>+$G22*O22</f>
        <v>0</v>
      </c>
      <c r="Q22" s="343"/>
      <c r="R22" s="52">
        <f>+$G22*Q22</f>
        <v>0</v>
      </c>
      <c r="S22" s="349">
        <f t="shared" si="0"/>
        <v>3200</v>
      </c>
    </row>
    <row r="23" spans="1:19" ht="12.75">
      <c r="A23" s="49"/>
      <c r="C23" s="447"/>
      <c r="D23" s="84"/>
      <c r="E23" s="122"/>
      <c r="F23" s="122"/>
      <c r="G23" s="343"/>
      <c r="H23" s="344"/>
      <c r="J23" s="115"/>
      <c r="K23" s="434"/>
      <c r="L23" s="5">
        <f t="shared" si="1"/>
        <v>0</v>
      </c>
      <c r="M23" s="343"/>
      <c r="N23" s="5"/>
      <c r="O23" s="343"/>
      <c r="P23" s="5"/>
      <c r="Q23" s="343"/>
      <c r="R23" s="52"/>
      <c r="S23" s="349">
        <f t="shared" si="0"/>
        <v>0</v>
      </c>
    </row>
    <row r="24" spans="1:19" ht="12.75">
      <c r="A24" s="49"/>
      <c r="C24" s="449" t="s">
        <v>267</v>
      </c>
      <c r="D24" s="84"/>
      <c r="E24" s="122"/>
      <c r="F24" s="122"/>
      <c r="G24" s="343"/>
      <c r="H24" s="344"/>
      <c r="J24" s="115"/>
      <c r="K24" s="434"/>
      <c r="L24" s="5">
        <f t="shared" si="1"/>
        <v>0</v>
      </c>
      <c r="M24" s="343"/>
      <c r="N24" s="5"/>
      <c r="O24" s="343"/>
      <c r="P24" s="5"/>
      <c r="Q24" s="343"/>
      <c r="R24" s="52"/>
      <c r="S24" s="349">
        <f t="shared" si="0"/>
        <v>0</v>
      </c>
    </row>
    <row r="25" spans="1:19" ht="12.75">
      <c r="A25" s="49"/>
      <c r="C25" s="479" t="s">
        <v>274</v>
      </c>
      <c r="D25" s="480"/>
      <c r="E25" s="480"/>
      <c r="F25" s="122"/>
      <c r="G25" s="343">
        <v>4300</v>
      </c>
      <c r="H25" s="344" t="s">
        <v>294</v>
      </c>
      <c r="I25" s="5">
        <v>2</v>
      </c>
      <c r="J25" s="115"/>
      <c r="K25" s="434">
        <v>2</v>
      </c>
      <c r="L25" s="5">
        <f t="shared" si="1"/>
        <v>8600</v>
      </c>
      <c r="M25" s="343"/>
      <c r="N25" s="5"/>
      <c r="O25" s="343"/>
      <c r="P25" s="5"/>
      <c r="Q25" s="343"/>
      <c r="R25" s="52"/>
      <c r="S25" s="349">
        <f t="shared" si="0"/>
        <v>8600</v>
      </c>
    </row>
    <row r="26" spans="1:19" ht="12.75">
      <c r="A26" s="49"/>
      <c r="C26" s="447" t="s">
        <v>269</v>
      </c>
      <c r="D26" s="84"/>
      <c r="E26" s="122"/>
      <c r="F26" s="122"/>
      <c r="G26" s="343">
        <v>800</v>
      </c>
      <c r="H26" s="344" t="s">
        <v>294</v>
      </c>
      <c r="I26" s="5">
        <v>2</v>
      </c>
      <c r="J26" s="115"/>
      <c r="K26" s="434">
        <v>2</v>
      </c>
      <c r="L26" s="5">
        <f t="shared" si="1"/>
        <v>1600</v>
      </c>
      <c r="M26" s="343"/>
      <c r="N26" s="5"/>
      <c r="O26" s="343"/>
      <c r="P26" s="5"/>
      <c r="Q26" s="343"/>
      <c r="R26" s="52"/>
      <c r="S26" s="349">
        <f t="shared" si="0"/>
        <v>1600</v>
      </c>
    </row>
    <row r="27" spans="1:19" ht="12.75">
      <c r="A27" s="49"/>
      <c r="C27" s="447"/>
      <c r="D27" s="84"/>
      <c r="E27" s="122"/>
      <c r="F27" s="122"/>
      <c r="G27" s="343"/>
      <c r="H27" s="344"/>
      <c r="J27" s="115"/>
      <c r="K27" s="434"/>
      <c r="L27" s="5">
        <f t="shared" si="1"/>
        <v>0</v>
      </c>
      <c r="M27" s="343"/>
      <c r="N27" s="5"/>
      <c r="O27" s="343"/>
      <c r="P27" s="5"/>
      <c r="Q27" s="343"/>
      <c r="R27" s="52"/>
      <c r="S27" s="349">
        <f t="shared" si="0"/>
        <v>0</v>
      </c>
    </row>
    <row r="28" spans="1:19" ht="12.75">
      <c r="A28" s="49"/>
      <c r="C28" s="449" t="s">
        <v>279</v>
      </c>
      <c r="D28" s="84"/>
      <c r="E28" s="122"/>
      <c r="F28" s="122"/>
      <c r="G28" s="343"/>
      <c r="H28" s="344"/>
      <c r="J28" s="115"/>
      <c r="K28" s="434"/>
      <c r="L28" s="5">
        <f t="shared" si="1"/>
        <v>0</v>
      </c>
      <c r="M28" s="343"/>
      <c r="N28" s="5"/>
      <c r="O28" s="343"/>
      <c r="P28" s="5"/>
      <c r="Q28" s="343"/>
      <c r="R28" s="52"/>
      <c r="S28" s="349">
        <f t="shared" si="0"/>
        <v>0</v>
      </c>
    </row>
    <row r="29" spans="1:19" ht="12.75">
      <c r="A29" s="49"/>
      <c r="C29" s="447" t="s">
        <v>283</v>
      </c>
      <c r="D29" s="84"/>
      <c r="E29" s="122"/>
      <c r="F29" s="122"/>
      <c r="G29" s="343">
        <v>5500</v>
      </c>
      <c r="H29" s="344" t="s">
        <v>294</v>
      </c>
      <c r="I29" s="5">
        <v>6</v>
      </c>
      <c r="J29" s="115"/>
      <c r="K29" s="434">
        <v>6</v>
      </c>
      <c r="L29" s="5">
        <f t="shared" si="1"/>
        <v>33000</v>
      </c>
      <c r="M29" s="343"/>
      <c r="N29" s="5"/>
      <c r="O29" s="343"/>
      <c r="P29" s="5"/>
      <c r="Q29" s="343"/>
      <c r="R29" s="52"/>
      <c r="S29" s="349">
        <f t="shared" si="0"/>
        <v>33000</v>
      </c>
    </row>
    <row r="30" spans="1:19" ht="28.5" customHeight="1">
      <c r="A30" s="49"/>
      <c r="C30" s="483" t="s">
        <v>270</v>
      </c>
      <c r="D30" s="484"/>
      <c r="E30" s="484"/>
      <c r="F30" s="122"/>
      <c r="G30" s="343">
        <v>70000</v>
      </c>
      <c r="H30" s="344" t="s">
        <v>291</v>
      </c>
      <c r="I30" s="5">
        <v>1</v>
      </c>
      <c r="J30" s="115"/>
      <c r="K30" s="434">
        <v>1</v>
      </c>
      <c r="L30" s="5">
        <f t="shared" si="1"/>
        <v>70000</v>
      </c>
      <c r="M30" s="343"/>
      <c r="N30" s="5"/>
      <c r="O30" s="343"/>
      <c r="P30" s="5"/>
      <c r="Q30" s="343"/>
      <c r="R30" s="52"/>
      <c r="S30" s="349">
        <f t="shared" si="0"/>
        <v>70000</v>
      </c>
    </row>
    <row r="31" spans="1:19" ht="12.75">
      <c r="A31" s="49"/>
      <c r="C31" s="447" t="s">
        <v>272</v>
      </c>
      <c r="D31" s="84"/>
      <c r="E31" s="122"/>
      <c r="F31" s="122"/>
      <c r="G31" s="343">
        <v>13000</v>
      </c>
      <c r="H31" s="344" t="s">
        <v>291</v>
      </c>
      <c r="I31" s="5">
        <v>1</v>
      </c>
      <c r="J31" s="115"/>
      <c r="K31" s="434">
        <v>1</v>
      </c>
      <c r="L31" s="5">
        <f t="shared" si="1"/>
        <v>13000</v>
      </c>
      <c r="M31" s="343"/>
      <c r="N31" s="5"/>
      <c r="O31" s="343"/>
      <c r="P31" s="5"/>
      <c r="Q31" s="343"/>
      <c r="R31" s="52"/>
      <c r="S31" s="349">
        <f t="shared" si="0"/>
        <v>13000</v>
      </c>
    </row>
    <row r="32" spans="1:19" ht="12.75">
      <c r="A32" s="49"/>
      <c r="C32" s="447" t="s">
        <v>271</v>
      </c>
      <c r="D32" s="84"/>
      <c r="E32" s="122"/>
      <c r="F32" s="122"/>
      <c r="G32" s="343">
        <v>800</v>
      </c>
      <c r="H32" s="344" t="s">
        <v>291</v>
      </c>
      <c r="I32" s="5">
        <v>1</v>
      </c>
      <c r="J32" s="115"/>
      <c r="K32" s="434">
        <v>1</v>
      </c>
      <c r="L32" s="5">
        <f t="shared" si="1"/>
        <v>800</v>
      </c>
      <c r="M32" s="343"/>
      <c r="N32" s="5"/>
      <c r="O32" s="343"/>
      <c r="P32" s="5"/>
      <c r="Q32" s="343"/>
      <c r="R32" s="52"/>
      <c r="S32" s="349">
        <f t="shared" si="0"/>
        <v>800</v>
      </c>
    </row>
    <row r="33" spans="1:19" ht="12.75">
      <c r="A33" s="49"/>
      <c r="C33" s="449" t="s">
        <v>281</v>
      </c>
      <c r="D33" s="84"/>
      <c r="E33" s="122"/>
      <c r="F33" s="122"/>
      <c r="G33" s="343"/>
      <c r="H33" s="344"/>
      <c r="J33" s="115"/>
      <c r="K33" s="434"/>
      <c r="L33" s="5">
        <f t="shared" si="1"/>
        <v>0</v>
      </c>
      <c r="M33" s="343"/>
      <c r="N33" s="5"/>
      <c r="O33" s="343"/>
      <c r="P33" s="5"/>
      <c r="Q33" s="343"/>
      <c r="R33" s="52"/>
      <c r="S33" s="349">
        <f t="shared" si="0"/>
        <v>0</v>
      </c>
    </row>
    <row r="34" spans="1:19" ht="12.75">
      <c r="A34" s="49"/>
      <c r="C34" s="447" t="s">
        <v>286</v>
      </c>
      <c r="D34" s="84"/>
      <c r="E34" s="122"/>
      <c r="F34" s="122"/>
      <c r="G34" s="343">
        <v>10000</v>
      </c>
      <c r="H34" s="344" t="s">
        <v>290</v>
      </c>
      <c r="I34" s="5">
        <v>1</v>
      </c>
      <c r="J34" s="115"/>
      <c r="K34" s="434">
        <v>1</v>
      </c>
      <c r="L34" s="5">
        <f t="shared" si="1"/>
        <v>10000</v>
      </c>
      <c r="M34" s="343"/>
      <c r="N34" s="5"/>
      <c r="O34" s="343"/>
      <c r="P34" s="5"/>
      <c r="Q34" s="343"/>
      <c r="R34" s="52"/>
      <c r="S34" s="349">
        <f t="shared" si="0"/>
        <v>10000</v>
      </c>
    </row>
    <row r="35" spans="1:19" ht="12.75">
      <c r="A35" s="49"/>
      <c r="C35" s="447" t="s">
        <v>282</v>
      </c>
      <c r="D35" s="84"/>
      <c r="E35" s="122"/>
      <c r="F35" s="122"/>
      <c r="G35" s="343">
        <v>10000</v>
      </c>
      <c r="H35" s="344" t="s">
        <v>290</v>
      </c>
      <c r="I35" s="5">
        <v>1</v>
      </c>
      <c r="J35" s="115"/>
      <c r="K35" s="434">
        <v>1</v>
      </c>
      <c r="L35" s="5">
        <f t="shared" si="1"/>
        <v>10000</v>
      </c>
      <c r="M35" s="343"/>
      <c r="N35" s="5"/>
      <c r="O35" s="343"/>
      <c r="P35" s="5"/>
      <c r="Q35" s="343"/>
      <c r="R35" s="52"/>
      <c r="S35" s="349">
        <f t="shared" si="0"/>
        <v>10000</v>
      </c>
    </row>
    <row r="36" spans="1:19" ht="12.75">
      <c r="A36" s="49"/>
      <c r="C36" s="447" t="s">
        <v>278</v>
      </c>
      <c r="D36" s="84"/>
      <c r="E36" s="122"/>
      <c r="F36" s="122"/>
      <c r="G36" s="343">
        <v>16000</v>
      </c>
      <c r="H36" s="344" t="s">
        <v>290</v>
      </c>
      <c r="I36" s="5">
        <v>1</v>
      </c>
      <c r="J36" s="115"/>
      <c r="K36" s="434">
        <v>1</v>
      </c>
      <c r="L36" s="5">
        <f t="shared" si="1"/>
        <v>16000</v>
      </c>
      <c r="M36" s="343"/>
      <c r="N36" s="5"/>
      <c r="O36" s="343"/>
      <c r="P36" s="5"/>
      <c r="Q36" s="343"/>
      <c r="R36" s="52"/>
      <c r="S36" s="349">
        <f t="shared" si="0"/>
        <v>16000</v>
      </c>
    </row>
    <row r="37" spans="1:19" ht="12.75">
      <c r="A37" s="49" t="s">
        <v>151</v>
      </c>
      <c r="C37" s="178"/>
      <c r="G37" s="343"/>
      <c r="H37" s="344"/>
      <c r="K37" s="434"/>
      <c r="L37" s="5"/>
      <c r="M37" s="343"/>
      <c r="N37" s="5">
        <f>+$G37*M37</f>
        <v>0</v>
      </c>
      <c r="O37" s="343"/>
      <c r="P37" s="5">
        <f>+$G37*O37</f>
        <v>0</v>
      </c>
      <c r="Q37" s="343"/>
      <c r="R37" s="52">
        <f>+$G37*Q37</f>
        <v>0</v>
      </c>
      <c r="S37" s="349">
        <f t="shared" si="0"/>
        <v>0</v>
      </c>
    </row>
    <row r="38" spans="1:19" ht="12.75">
      <c r="A38" s="49"/>
      <c r="C38" s="61"/>
      <c r="D38" s="62"/>
      <c r="F38" s="62"/>
      <c r="G38" s="46"/>
      <c r="H38" s="356"/>
      <c r="K38" s="438"/>
      <c r="L38" s="46"/>
      <c r="M38" s="46"/>
      <c r="N38" s="46"/>
      <c r="O38" s="46"/>
      <c r="P38" s="46"/>
      <c r="Q38" s="46"/>
      <c r="R38" s="48"/>
      <c r="S38" s="353"/>
    </row>
    <row r="39" spans="1:19" ht="12.75">
      <c r="A39" s="49"/>
      <c r="C39" s="64" t="s">
        <v>152</v>
      </c>
      <c r="D39" s="65"/>
      <c r="E39" s="65"/>
      <c r="F39" s="147"/>
      <c r="G39" s="476" t="s">
        <v>153</v>
      </c>
      <c r="H39" s="476"/>
      <c r="I39" s="476"/>
      <c r="J39" s="66"/>
      <c r="K39" s="108"/>
      <c r="L39" s="109">
        <f>SUM(L18:L37)</f>
        <v>220700</v>
      </c>
      <c r="M39" s="110"/>
      <c r="N39" s="109">
        <f>SUM(N18:N37)</f>
        <v>0</v>
      </c>
      <c r="O39" s="110"/>
      <c r="P39" s="110">
        <f>SUM(P18:P37)</f>
        <v>0</v>
      </c>
      <c r="Q39" s="110"/>
      <c r="R39" s="140">
        <f>SUM(R18:R37)</f>
        <v>0</v>
      </c>
      <c r="S39" s="361">
        <f>SUM(S18:S37)</f>
        <v>220700</v>
      </c>
    </row>
    <row r="40" spans="3:19" ht="13.5" thickBot="1">
      <c r="C40" s="122"/>
      <c r="D40" s="10"/>
      <c r="E40" s="10"/>
      <c r="F40" s="10"/>
      <c r="H40" s="85"/>
      <c r="J40" s="115"/>
      <c r="K40" s="5"/>
      <c r="L40" s="15"/>
      <c r="M40" s="5"/>
      <c r="N40" s="15"/>
      <c r="O40" s="5"/>
      <c r="P40" s="5"/>
      <c r="Q40" s="5"/>
      <c r="R40" s="5"/>
      <c r="S40" s="15"/>
    </row>
    <row r="41" spans="1:19" s="180" customFormat="1" ht="20.25" thickBot="1">
      <c r="A41" s="179" t="s">
        <v>154</v>
      </c>
      <c r="B41" s="94"/>
      <c r="C41" s="95" t="s">
        <v>155</v>
      </c>
      <c r="D41" s="95"/>
      <c r="E41" s="139"/>
      <c r="F41" s="139"/>
      <c r="G41" s="346"/>
      <c r="H41" s="346"/>
      <c r="I41" s="346"/>
      <c r="J41" s="98"/>
      <c r="K41" s="98"/>
      <c r="L41" s="99">
        <f>SUM(L39)</f>
        <v>220700</v>
      </c>
      <c r="M41" s="99"/>
      <c r="N41" s="99">
        <f>SUM(N39)</f>
        <v>0</v>
      </c>
      <c r="O41" s="99"/>
      <c r="P41" s="99">
        <f>SUM(P39)</f>
        <v>0</v>
      </c>
      <c r="Q41" s="99"/>
      <c r="R41" s="99">
        <f>SUM(R39)</f>
        <v>0</v>
      </c>
      <c r="S41" s="369">
        <f>SUM(S39)</f>
        <v>220700</v>
      </c>
    </row>
    <row r="42" spans="11:18" ht="15.75">
      <c r="K42" s="5"/>
      <c r="L42" s="5"/>
      <c r="M42" s="5"/>
      <c r="N42" s="181"/>
      <c r="O42" s="181"/>
      <c r="P42" s="182"/>
      <c r="Q42" s="181"/>
      <c r="R42" s="182"/>
    </row>
    <row r="43" spans="11:18" ht="1.5" customHeight="1" thickBot="1">
      <c r="K43" s="5"/>
      <c r="L43" s="5"/>
      <c r="M43" s="5"/>
      <c r="N43" s="181"/>
      <c r="O43" s="181"/>
      <c r="P43" s="182"/>
      <c r="Q43" s="181"/>
      <c r="R43" s="182"/>
    </row>
    <row r="44" spans="1:19" s="190" customFormat="1" ht="24.75" thickBot="1" thickTop="1">
      <c r="A44" s="183" t="s">
        <v>156</v>
      </c>
      <c r="B44" s="184"/>
      <c r="C44" s="185" t="s">
        <v>157</v>
      </c>
      <c r="D44" s="185"/>
      <c r="E44" s="186"/>
      <c r="F44" s="186"/>
      <c r="G44" s="381"/>
      <c r="H44" s="186"/>
      <c r="I44" s="186"/>
      <c r="J44" s="185"/>
      <c r="K44" s="187"/>
      <c r="L44" s="188">
        <f>L41+'Local Office (LO)'!L60+'Long-term experts'!L47+'Short-term experts'!L44+'Local support'!L63+'Services Headquarters (HQ)'!L58</f>
        <v>373805.78904400003</v>
      </c>
      <c r="M44" s="189"/>
      <c r="N44" s="188">
        <f>+N41+'Local support'!N65+'Local Office (LO)'!N60+'Services Headquarters (HQ)'!N58</f>
        <v>0</v>
      </c>
      <c r="O44" s="189"/>
      <c r="P44" s="188">
        <f>+P41+'Local support'!P65+'Local Office (LO)'!P60+'Services Headquarters (HQ)'!P58</f>
        <v>0</v>
      </c>
      <c r="Q44" s="189"/>
      <c r="R44" s="188">
        <f>+R41+'Local support'!R65+'Local Office (LO)'!R60+'Services Headquarters (HQ)'!R58</f>
        <v>0</v>
      </c>
      <c r="S44" s="382">
        <f>+S41+'Local support'!S63+'Local Office (LO)'!S60+'Services Headquarters (HQ)'!S58+'Long-term experts'!S47+'Short-term experts'!S44</f>
        <v>373805.789044</v>
      </c>
    </row>
    <row r="45" spans="11:19" ht="18" customHeight="1" thickTop="1">
      <c r="K45" s="191"/>
      <c r="L45" s="192"/>
      <c r="M45" s="42"/>
      <c r="N45" s="74"/>
      <c r="O45" s="74"/>
      <c r="P45" s="74"/>
      <c r="Q45" s="74"/>
      <c r="R45" s="74"/>
      <c r="S45" s="44"/>
    </row>
    <row r="46" spans="8:19" ht="19.5">
      <c r="H46" s="193"/>
      <c r="K46" s="316" t="s">
        <v>191</v>
      </c>
      <c r="L46" s="193"/>
      <c r="M46" s="5"/>
      <c r="S46" s="52"/>
    </row>
    <row r="47" spans="11:19" ht="6.75" customHeight="1">
      <c r="K47" s="194"/>
      <c r="L47" s="195"/>
      <c r="M47" s="46"/>
      <c r="N47" s="46"/>
      <c r="O47" s="62"/>
      <c r="P47" s="62"/>
      <c r="Q47" s="62"/>
      <c r="R47" s="62"/>
      <c r="S47" s="48"/>
    </row>
    <row r="48" spans="11:19" ht="9" customHeight="1">
      <c r="K48" s="79"/>
      <c r="L48" s="74"/>
      <c r="M48" s="42"/>
      <c r="N48" s="74"/>
      <c r="O48" s="196"/>
      <c r="P48" s="196"/>
      <c r="Q48" s="196"/>
      <c r="R48" s="196"/>
      <c r="S48" s="383"/>
    </row>
    <row r="49" spans="11:19" ht="17.25" customHeight="1">
      <c r="K49" s="50"/>
      <c r="L49" s="197"/>
      <c r="M49" s="198"/>
      <c r="O49" s="199" t="s">
        <v>245</v>
      </c>
      <c r="P49" s="199" t="s">
        <v>245</v>
      </c>
      <c r="Q49" s="199" t="s">
        <v>245</v>
      </c>
      <c r="R49" s="430" t="s">
        <v>245</v>
      </c>
      <c r="S49" s="384" t="s">
        <v>12</v>
      </c>
    </row>
    <row r="50" spans="2:19" ht="17.25" customHeight="1">
      <c r="B50" s="3"/>
      <c r="G50" s="3"/>
      <c r="H50" s="3"/>
      <c r="K50" s="50"/>
      <c r="L50" s="197"/>
      <c r="M50" s="198"/>
      <c r="O50" s="200">
        <v>1</v>
      </c>
      <c r="P50" s="200">
        <v>2</v>
      </c>
      <c r="Q50" s="200">
        <v>3</v>
      </c>
      <c r="R50" s="431">
        <v>4</v>
      </c>
      <c r="S50" s="385" t="s">
        <v>19</v>
      </c>
    </row>
    <row r="51" spans="2:19" ht="17.25" customHeight="1">
      <c r="B51" s="3"/>
      <c r="G51" s="3"/>
      <c r="H51" s="3"/>
      <c r="K51" s="50"/>
      <c r="L51" s="197"/>
      <c r="M51" s="198" t="s">
        <v>246</v>
      </c>
      <c r="O51" s="424"/>
      <c r="P51" s="425"/>
      <c r="Q51" s="425"/>
      <c r="R51" s="425"/>
      <c r="S51" s="347">
        <f>SUM(O51:R51)</f>
        <v>0</v>
      </c>
    </row>
    <row r="52" spans="2:19" ht="17.25" customHeight="1">
      <c r="B52" s="3"/>
      <c r="G52" s="3"/>
      <c r="H52" s="3"/>
      <c r="K52" s="50"/>
      <c r="L52" s="197"/>
      <c r="M52" s="198" t="s">
        <v>247</v>
      </c>
      <c r="O52" s="426"/>
      <c r="P52" s="427"/>
      <c r="Q52" s="427"/>
      <c r="R52" s="427"/>
      <c r="S52" s="384">
        <f>SUM(O52:R52)</f>
        <v>0</v>
      </c>
    </row>
    <row r="53" spans="2:19" ht="17.25" customHeight="1">
      <c r="B53" s="3"/>
      <c r="G53" s="3"/>
      <c r="H53" s="3"/>
      <c r="K53" s="50"/>
      <c r="L53" s="197"/>
      <c r="M53" s="198" t="s">
        <v>248</v>
      </c>
      <c r="O53" s="426"/>
      <c r="P53" s="427"/>
      <c r="Q53" s="427"/>
      <c r="R53" s="427"/>
      <c r="S53" s="384">
        <f>SUM(O53:R53)</f>
        <v>0</v>
      </c>
    </row>
    <row r="54" spans="2:19" ht="17.25" customHeight="1">
      <c r="B54" s="3"/>
      <c r="G54" s="3"/>
      <c r="H54" s="3"/>
      <c r="K54" s="50"/>
      <c r="L54" s="197"/>
      <c r="M54" s="198" t="s">
        <v>249</v>
      </c>
      <c r="O54" s="426"/>
      <c r="P54" s="427"/>
      <c r="Q54" s="427"/>
      <c r="R54" s="427"/>
      <c r="S54" s="384">
        <f>SUM(O54:R54)</f>
        <v>0</v>
      </c>
    </row>
    <row r="55" spans="2:19" ht="17.25" customHeight="1">
      <c r="B55" s="3"/>
      <c r="G55" s="3"/>
      <c r="H55" s="3"/>
      <c r="K55" s="50"/>
      <c r="L55" s="197"/>
      <c r="M55" s="198" t="s">
        <v>250</v>
      </c>
      <c r="N55" s="197"/>
      <c r="O55" s="428"/>
      <c r="P55" s="429"/>
      <c r="Q55" s="429"/>
      <c r="R55" s="429"/>
      <c r="S55" s="385">
        <f>SUM(O55:R55)</f>
        <v>0</v>
      </c>
    </row>
    <row r="56" spans="2:19" ht="17.25" customHeight="1" thickBot="1">
      <c r="B56" s="3"/>
      <c r="G56" s="3"/>
      <c r="H56" s="3"/>
      <c r="K56" s="56"/>
      <c r="L56" s="4"/>
      <c r="N56" s="201"/>
      <c r="O56" s="407"/>
      <c r="P56" s="407"/>
      <c r="Q56" s="407"/>
      <c r="R56" s="408"/>
      <c r="S56" s="409">
        <f>SUM(O56:Q56)</f>
        <v>0</v>
      </c>
    </row>
    <row r="57" spans="2:19" ht="24" customHeight="1" thickBot="1">
      <c r="B57" s="3"/>
      <c r="D57" s="202"/>
      <c r="E57" s="203"/>
      <c r="G57" s="3"/>
      <c r="H57" s="3"/>
      <c r="K57" s="61"/>
      <c r="L57" s="204"/>
      <c r="M57" s="62"/>
      <c r="N57" s="62"/>
      <c r="O57" s="62"/>
      <c r="P57" s="62"/>
      <c r="Q57" s="410"/>
      <c r="R57" s="205" t="s">
        <v>12</v>
      </c>
      <c r="S57" s="423">
        <f>SUM(S51:S55)</f>
        <v>0</v>
      </c>
    </row>
    <row r="58" spans="2:8" ht="12.75">
      <c r="B58" s="3"/>
      <c r="G58" s="122"/>
      <c r="H58" s="122"/>
    </row>
    <row r="59" spans="2:19" ht="12.75">
      <c r="B59" s="3"/>
      <c r="D59" s="206"/>
      <c r="E59" s="203"/>
      <c r="G59" s="10"/>
      <c r="H59" s="10"/>
      <c r="I59" s="15"/>
      <c r="J59" s="10"/>
      <c r="K59" s="10"/>
      <c r="L59" s="10"/>
      <c r="M59" s="10"/>
      <c r="N59" s="10"/>
      <c r="O59" s="18"/>
      <c r="P59" s="207"/>
      <c r="Q59" s="18"/>
      <c r="R59" s="207"/>
      <c r="S59" s="18"/>
    </row>
    <row r="60" spans="2:19" ht="12.75">
      <c r="B60" s="3"/>
      <c r="G60" s="10"/>
      <c r="H60" s="10"/>
      <c r="I60" s="15"/>
      <c r="J60" s="10"/>
      <c r="K60" s="10"/>
      <c r="L60" s="10"/>
      <c r="M60" s="10"/>
      <c r="N60" s="10"/>
      <c r="O60" s="208"/>
      <c r="P60" s="18"/>
      <c r="Q60" s="208"/>
      <c r="R60" s="18"/>
      <c r="S60" s="207"/>
    </row>
    <row r="61" spans="2:19" ht="12.75">
      <c r="B61" s="3"/>
      <c r="G61" s="207"/>
      <c r="H61" s="10"/>
      <c r="I61" s="15"/>
      <c r="J61" s="10"/>
      <c r="K61" s="10"/>
      <c r="L61" s="10"/>
      <c r="M61" s="10"/>
      <c r="N61" s="10"/>
      <c r="O61" s="208"/>
      <c r="P61" s="209"/>
      <c r="Q61" s="208"/>
      <c r="R61" s="209"/>
      <c r="S61" s="207"/>
    </row>
    <row r="62" spans="2:19" ht="12.75">
      <c r="B62" s="3"/>
      <c r="G62" s="207"/>
      <c r="H62" s="10"/>
      <c r="I62" s="15"/>
      <c r="J62" s="10"/>
      <c r="K62" s="10"/>
      <c r="L62" s="10"/>
      <c r="M62" s="10"/>
      <c r="N62" s="10"/>
      <c r="O62" s="208"/>
      <c r="P62" s="209"/>
      <c r="Q62" s="208"/>
      <c r="R62" s="209"/>
      <c r="S62" s="207"/>
    </row>
    <row r="63" spans="2:19" ht="12.75">
      <c r="B63" s="3"/>
      <c r="G63" s="207"/>
      <c r="H63" s="10"/>
      <c r="I63" s="15"/>
      <c r="J63" s="10"/>
      <c r="K63" s="10"/>
      <c r="L63" s="10"/>
      <c r="M63" s="10"/>
      <c r="N63" s="10"/>
      <c r="O63" s="208"/>
      <c r="P63" s="209"/>
      <c r="Q63" s="208"/>
      <c r="R63" s="209"/>
      <c r="S63" s="207"/>
    </row>
    <row r="64" spans="2:19" ht="12.75">
      <c r="B64" s="3"/>
      <c r="G64" s="207"/>
      <c r="H64" s="10"/>
      <c r="I64" s="15"/>
      <c r="J64" s="10"/>
      <c r="K64" s="10"/>
      <c r="L64" s="10"/>
      <c r="M64" s="10"/>
      <c r="N64" s="10"/>
      <c r="O64" s="208"/>
      <c r="P64" s="209"/>
      <c r="Q64" s="208"/>
      <c r="R64" s="209"/>
      <c r="S64" s="207"/>
    </row>
    <row r="65" spans="2:19" ht="12.75">
      <c r="B65" s="3"/>
      <c r="G65" s="207"/>
      <c r="H65" s="10"/>
      <c r="I65" s="15"/>
      <c r="J65" s="10"/>
      <c r="K65" s="10"/>
      <c r="L65" s="10"/>
      <c r="M65" s="10"/>
      <c r="N65" s="10"/>
      <c r="O65" s="208"/>
      <c r="P65" s="209"/>
      <c r="Q65" s="208"/>
      <c r="R65" s="209"/>
      <c r="S65" s="207"/>
    </row>
    <row r="66" spans="2:19" ht="12.75">
      <c r="B66" s="3"/>
      <c r="G66" s="207"/>
      <c r="H66" s="10"/>
      <c r="I66" s="15"/>
      <c r="J66" s="10"/>
      <c r="K66" s="10"/>
      <c r="L66" s="10"/>
      <c r="M66" s="10"/>
      <c r="N66" s="10"/>
      <c r="O66" s="208"/>
      <c r="P66" s="209"/>
      <c r="Q66" s="208"/>
      <c r="R66" s="209"/>
      <c r="S66" s="207"/>
    </row>
    <row r="67" spans="2:19" ht="12.75">
      <c r="B67" s="3"/>
      <c r="G67" s="207"/>
      <c r="H67" s="10"/>
      <c r="I67" s="15"/>
      <c r="J67" s="10"/>
      <c r="K67" s="10"/>
      <c r="L67" s="10"/>
      <c r="M67" s="10"/>
      <c r="N67" s="10"/>
      <c r="O67" s="208"/>
      <c r="P67" s="209"/>
      <c r="Q67" s="208"/>
      <c r="R67" s="209"/>
      <c r="S67" s="207"/>
    </row>
    <row r="68" spans="2:19" ht="12.75">
      <c r="B68" s="3"/>
      <c r="G68" s="10"/>
      <c r="H68" s="10"/>
      <c r="I68" s="15"/>
      <c r="J68" s="210"/>
      <c r="K68" s="10"/>
      <c r="L68" s="10"/>
      <c r="M68" s="10"/>
      <c r="N68" s="10"/>
      <c r="O68" s="10"/>
      <c r="P68" s="211"/>
      <c r="Q68" s="10"/>
      <c r="R68" s="211"/>
      <c r="S68" s="10"/>
    </row>
    <row r="69" spans="7:19" ht="12.75">
      <c r="G69" s="10"/>
      <c r="H69" s="10"/>
      <c r="I69" s="15"/>
      <c r="J69" s="210"/>
      <c r="K69" s="10"/>
      <c r="L69" s="10"/>
      <c r="M69" s="10"/>
      <c r="N69" s="10"/>
      <c r="O69" s="10"/>
      <c r="P69" s="211"/>
      <c r="Q69" s="10"/>
      <c r="R69" s="211"/>
      <c r="S69" s="10"/>
    </row>
    <row r="70" spans="7:19" ht="12.75">
      <c r="G70" s="10"/>
      <c r="H70" s="10"/>
      <c r="I70" s="15"/>
      <c r="J70" s="210"/>
      <c r="K70" s="10"/>
      <c r="L70" s="10"/>
      <c r="M70" s="10"/>
      <c r="N70" s="10"/>
      <c r="O70" s="10"/>
      <c r="P70" s="211"/>
      <c r="Q70" s="10"/>
      <c r="R70" s="211"/>
      <c r="S70" s="10"/>
    </row>
    <row r="72" spans="7:19" ht="12.75">
      <c r="G72" s="3"/>
      <c r="H72" s="3"/>
      <c r="S72" s="212"/>
    </row>
    <row r="73" ht="12.75">
      <c r="S73" s="212"/>
    </row>
  </sheetData>
  <sheetProtection/>
  <mergeCells count="11">
    <mergeCell ref="C30:E30"/>
    <mergeCell ref="C25:E25"/>
    <mergeCell ref="Q11:R11"/>
    <mergeCell ref="G39:I39"/>
    <mergeCell ref="O11:P11"/>
    <mergeCell ref="M11:N11"/>
    <mergeCell ref="C10:D10"/>
    <mergeCell ref="K11:L11"/>
    <mergeCell ref="C18:E18"/>
    <mergeCell ref="C19:E19"/>
    <mergeCell ref="C20:E20"/>
  </mergeCells>
  <conditionalFormatting sqref="J18:J37 H18:H37 N55:Q56 R55:R57 N18:N37 L18:L37">
    <cfRule type="cellIs" priority="3" dxfId="0" operator="equal" stopIfTrue="1">
      <formula>0</formula>
    </cfRule>
  </conditionalFormatting>
  <conditionalFormatting sqref="O51:R54">
    <cfRule type="cellIs" priority="2" dxfId="0" operator="equal" stopIfTrue="1">
      <formula>0</formula>
    </cfRule>
  </conditionalFormatting>
  <conditionalFormatting sqref="C10">
    <cfRule type="cellIs" priority="1" dxfId="0" operator="equal" stopIfTrue="1">
      <formula>0</formula>
    </cfRule>
  </conditionalFormatting>
  <printOptions horizontalCentered="1"/>
  <pageMargins left="0.35433070866141736" right="0.1968503937007874" top="0.2362204724409449" bottom="0.1968503937007874" header="0.1968503937007874" footer="0.2362204724409449"/>
  <pageSetup fitToHeight="99" fitToWidth="1" horizontalDpi="600" verticalDpi="600" orientation="landscape" paperSize="9" scale="59" r:id="rId4"/>
  <headerFooter alignWithMargins="0">
    <oddFooter>&amp;LMandate Agreement for Project Implementation: Offer Form&amp;C&amp;A&amp;RPage &amp;P of &amp;N</oddFooter>
  </headerFooter>
  <rowBreaks count="1" manualBreakCount="1">
    <brk id="13" max="255"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86"/>
  <sheetViews>
    <sheetView showZeros="0" tabSelected="1" zoomScale="80" zoomScaleNormal="80" zoomScaleSheetLayoutView="100" zoomScalePageLayoutView="0" workbookViewId="0" topLeftCell="B1">
      <pane ySplit="14" topLeftCell="A30" activePane="bottomLeft" state="frozen"/>
      <selection pane="topLeft" activeCell="A1" sqref="A1:B1"/>
      <selection pane="bottomLeft" activeCell="L79" sqref="L79"/>
    </sheetView>
  </sheetViews>
  <sheetFormatPr defaultColWidth="8.8515625" defaultRowHeight="12.75"/>
  <cols>
    <col min="1" max="1" width="58.00390625" style="2" hidden="1" customWidth="1"/>
    <col min="2" max="2" width="11.140625" style="2" customWidth="1"/>
    <col min="3" max="3" width="17.421875" style="3" customWidth="1"/>
    <col min="4" max="4" width="22.421875" style="3" customWidth="1"/>
    <col min="5" max="5" width="21.8515625" style="5" customWidth="1"/>
    <col min="6" max="6" width="11.421875" style="6" customWidth="1"/>
    <col min="7" max="7" width="11.421875" style="5" customWidth="1"/>
    <col min="8" max="8" width="11.7109375" style="0" bestFit="1" customWidth="1"/>
    <col min="9" max="9" width="18.8515625" style="12" bestFit="1" customWidth="1"/>
    <col min="10" max="13" width="20.421875" style="12" customWidth="1"/>
    <col min="14" max="14" width="18.8515625" style="12" bestFit="1" customWidth="1"/>
    <col min="15" max="15" width="14.421875" style="12" customWidth="1"/>
    <col min="16" max="16384" width="8.8515625" style="3" customWidth="1"/>
  </cols>
  <sheetData>
    <row r="1" ht="61.5" customHeight="1">
      <c r="K1" s="213" t="s">
        <v>158</v>
      </c>
    </row>
    <row r="2" spans="2:5" ht="19.5">
      <c r="B2" s="7"/>
      <c r="C2" s="214" t="s">
        <v>1</v>
      </c>
      <c r="D2" s="8"/>
      <c r="E2" s="15"/>
    </row>
    <row r="3" spans="7:8" ht="6" customHeight="1">
      <c r="G3" s="3"/>
      <c r="H3" s="102"/>
    </row>
    <row r="4" spans="2:8" ht="14.25">
      <c r="B4" s="3"/>
      <c r="C4" s="5" t="s">
        <v>3</v>
      </c>
      <c r="D4" s="11"/>
      <c r="H4" s="215"/>
    </row>
    <row r="5" spans="2:8" ht="14.25">
      <c r="B5" s="3"/>
      <c r="C5" s="5" t="s">
        <v>5</v>
      </c>
      <c r="D5" s="11"/>
      <c r="H5" s="215"/>
    </row>
    <row r="6" spans="2:8" ht="4.5" customHeight="1">
      <c r="B6" s="3"/>
      <c r="C6" s="5"/>
      <c r="D6" s="11"/>
      <c r="H6" s="215"/>
    </row>
    <row r="7" spans="2:8" ht="14.25">
      <c r="B7" s="3"/>
      <c r="C7" s="5"/>
      <c r="D7" s="14"/>
      <c r="H7" s="215"/>
    </row>
    <row r="8" spans="2:15" ht="14.25">
      <c r="B8" s="3"/>
      <c r="C8" s="137" t="s">
        <v>159</v>
      </c>
      <c r="G8" s="227" t="s">
        <v>8</v>
      </c>
      <c r="H8" s="6"/>
      <c r="I8" s="5"/>
      <c r="J8" s="215"/>
      <c r="K8" s="216" t="s">
        <v>160</v>
      </c>
      <c r="L8" s="217" t="s">
        <v>10</v>
      </c>
      <c r="M8" s="17">
        <v>42186</v>
      </c>
      <c r="N8" s="217" t="s">
        <v>11</v>
      </c>
      <c r="O8" s="17">
        <v>42400</v>
      </c>
    </row>
    <row r="9" spans="2:10" ht="9.75" customHeight="1">
      <c r="B9" s="3"/>
      <c r="G9" s="3"/>
      <c r="H9" s="6"/>
      <c r="I9" s="5"/>
      <c r="J9" s="215"/>
    </row>
    <row r="10" spans="2:10" ht="12.75">
      <c r="B10" s="3"/>
      <c r="C10" s="472" t="s">
        <v>254</v>
      </c>
      <c r="D10" s="472"/>
      <c r="E10" s="357" t="s">
        <v>197</v>
      </c>
      <c r="F10" s="443">
        <v>41901</v>
      </c>
      <c r="G10" s="333" t="s">
        <v>10</v>
      </c>
      <c r="H10" s="17">
        <v>42186</v>
      </c>
      <c r="I10" s="333" t="s">
        <v>11</v>
      </c>
      <c r="J10" s="17">
        <v>42400</v>
      </c>
    </row>
    <row r="11" ht="7.5" customHeight="1" thickBot="1">
      <c r="H11" s="215"/>
    </row>
    <row r="12" spans="1:15" ht="16.5" customHeight="1" thickBot="1">
      <c r="A12" s="218" t="s">
        <v>13</v>
      </c>
      <c r="B12" s="335" t="s">
        <v>14</v>
      </c>
      <c r="C12" s="334" t="s">
        <v>15</v>
      </c>
      <c r="D12" s="220"/>
      <c r="E12" s="221"/>
      <c r="F12" s="221"/>
      <c r="G12" s="221"/>
      <c r="H12" s="221"/>
      <c r="I12" s="489" t="s">
        <v>161</v>
      </c>
      <c r="J12" s="490"/>
      <c r="K12" s="490"/>
      <c r="L12" s="490"/>
      <c r="M12" s="490"/>
      <c r="N12" s="491"/>
      <c r="O12" s="486" t="s">
        <v>196</v>
      </c>
    </row>
    <row r="13" spans="2:15" ht="18.75" customHeight="1">
      <c r="B13" s="222"/>
      <c r="C13" s="222"/>
      <c r="D13" s="222"/>
      <c r="E13" s="222"/>
      <c r="F13" s="222"/>
      <c r="G13" s="222"/>
      <c r="H13" s="222"/>
      <c r="I13" s="492" t="s">
        <v>162</v>
      </c>
      <c r="J13" s="494" t="s">
        <v>163</v>
      </c>
      <c r="K13" s="494" t="s">
        <v>164</v>
      </c>
      <c r="L13" s="494" t="s">
        <v>204</v>
      </c>
      <c r="M13" s="496" t="s">
        <v>165</v>
      </c>
      <c r="N13" s="486" t="s">
        <v>166</v>
      </c>
      <c r="O13" s="487"/>
    </row>
    <row r="14" spans="1:15" s="227" customFormat="1" ht="9" customHeight="1" thickBot="1">
      <c r="A14" s="172"/>
      <c r="F14" s="226"/>
      <c r="G14" s="225"/>
      <c r="H14" s="224"/>
      <c r="I14" s="493"/>
      <c r="J14" s="495"/>
      <c r="K14" s="495"/>
      <c r="L14" s="495"/>
      <c r="M14" s="497"/>
      <c r="N14" s="488"/>
      <c r="O14" s="488"/>
    </row>
    <row r="15" spans="1:15" s="331" customFormat="1" ht="16.5" customHeight="1">
      <c r="A15" s="323"/>
      <c r="B15" s="324" t="s">
        <v>20</v>
      </c>
      <c r="C15" s="325" t="str">
        <f>'Services Headquarters (HQ)'!C14</f>
        <v>Services Headquarters [HQ]        [short-term]</v>
      </c>
      <c r="D15" s="325"/>
      <c r="E15" s="326"/>
      <c r="F15" s="327"/>
      <c r="G15" s="328"/>
      <c r="H15" s="329"/>
      <c r="I15" s="330"/>
      <c r="J15" s="330"/>
      <c r="K15" s="330"/>
      <c r="L15" s="330"/>
      <c r="M15" s="330"/>
      <c r="N15" s="330"/>
      <c r="O15" s="330"/>
    </row>
    <row r="16" spans="1:15" ht="13.5" customHeight="1">
      <c r="A16" s="37" t="s">
        <v>21</v>
      </c>
      <c r="B16" s="232">
        <v>1.1</v>
      </c>
      <c r="C16" s="233" t="str">
        <f>'Services Headquarters (HQ)'!C35</f>
        <v>Fees HQ staff of Contractor</v>
      </c>
      <c r="D16" s="234"/>
      <c r="E16" s="235"/>
      <c r="F16" s="236" t="str">
        <f>'Services Headquarters (HQ)'!G35</f>
        <v>(SAP-Number: 363 200 2100)</v>
      </c>
      <c r="G16" s="235"/>
      <c r="H16" s="235"/>
      <c r="I16" s="237">
        <f>'Services Headquarters (HQ)'!S35</f>
        <v>0</v>
      </c>
      <c r="J16" s="238"/>
      <c r="K16" s="238"/>
      <c r="L16" s="239">
        <f>J16-K16</f>
        <v>0</v>
      </c>
      <c r="M16" s="238"/>
      <c r="N16" s="239">
        <f>I16-M16</f>
        <v>0</v>
      </c>
      <c r="O16" s="240">
        <f aca="true" t="shared" si="0" ref="O16:O31">IF(I16&gt;0,N16/I16,"")</f>
      </c>
    </row>
    <row r="17" spans="2:15" ht="15" customHeight="1" thickBot="1">
      <c r="B17" s="241">
        <v>1.2</v>
      </c>
      <c r="C17" s="242" t="str">
        <f>'Services Headquarters (HQ)'!C56:D56</f>
        <v>Reimbursable costs HQ staff</v>
      </c>
      <c r="D17" s="243"/>
      <c r="E17" s="235"/>
      <c r="F17" s="244" t="str">
        <f>'Services Headquarters (HQ)'!G56</f>
        <v>(SAP-Number: 363 200 2100)</v>
      </c>
      <c r="G17" s="235"/>
      <c r="H17" s="235"/>
      <c r="I17" s="237">
        <f>'Services Headquarters (HQ)'!S56</f>
        <v>0</v>
      </c>
      <c r="J17" s="238"/>
      <c r="K17" s="245"/>
      <c r="L17" s="246">
        <f>J17-K17</f>
        <v>0</v>
      </c>
      <c r="M17" s="245"/>
      <c r="N17" s="246">
        <f>I17-M17</f>
        <v>0</v>
      </c>
      <c r="O17" s="247">
        <f t="shared" si="0"/>
      </c>
    </row>
    <row r="18" spans="1:15" ht="15.75" customHeight="1" thickBot="1">
      <c r="A18" s="219"/>
      <c r="B18" s="248"/>
      <c r="C18" s="249" t="s">
        <v>167</v>
      </c>
      <c r="D18" s="249"/>
      <c r="E18" s="250"/>
      <c r="F18" s="250"/>
      <c r="G18" s="250"/>
      <c r="H18" s="250"/>
      <c r="I18" s="251">
        <f aca="true" t="shared" si="1" ref="I18:N18">SUM(I16:I17)</f>
        <v>0</v>
      </c>
      <c r="J18" s="251">
        <f t="shared" si="1"/>
        <v>0</v>
      </c>
      <c r="K18" s="251">
        <f t="shared" si="1"/>
        <v>0</v>
      </c>
      <c r="L18" s="251">
        <f t="shared" si="1"/>
        <v>0</v>
      </c>
      <c r="M18" s="251">
        <f t="shared" si="1"/>
        <v>0</v>
      </c>
      <c r="N18" s="251">
        <f t="shared" si="1"/>
        <v>0</v>
      </c>
      <c r="O18" s="252">
        <f t="shared" si="0"/>
      </c>
    </row>
    <row r="19" spans="2:15" ht="6" customHeight="1">
      <c r="B19" s="228"/>
      <c r="C19" s="229"/>
      <c r="D19" s="229"/>
      <c r="E19" s="230"/>
      <c r="F19" s="230"/>
      <c r="G19" s="230"/>
      <c r="H19" s="230"/>
      <c r="I19" s="230"/>
      <c r="J19" s="230"/>
      <c r="K19" s="230"/>
      <c r="L19" s="230">
        <f>J19-K19</f>
        <v>0</v>
      </c>
      <c r="M19" s="230"/>
      <c r="N19" s="230">
        <f>I19-M19</f>
        <v>0</v>
      </c>
      <c r="O19" s="230">
        <f t="shared" si="0"/>
      </c>
    </row>
    <row r="20" spans="1:15" s="10" customFormat="1" ht="15">
      <c r="A20" s="35"/>
      <c r="B20" s="253" t="s">
        <v>62</v>
      </c>
      <c r="C20" s="254" t="str">
        <f>'Local Office (LO)'!C14</f>
        <v>Local Office [LO] of Contractor</v>
      </c>
      <c r="D20" s="254"/>
      <c r="E20" s="255"/>
      <c r="F20" s="256"/>
      <c r="G20" s="255"/>
      <c r="H20" s="257"/>
      <c r="I20" s="255"/>
      <c r="J20" s="255"/>
      <c r="K20" s="255"/>
      <c r="L20" s="255">
        <f>J20-K20</f>
        <v>0</v>
      </c>
      <c r="M20" s="255"/>
      <c r="N20" s="255">
        <f>I20-M20</f>
        <v>0</v>
      </c>
      <c r="O20" s="255">
        <f t="shared" si="0"/>
      </c>
    </row>
    <row r="21" spans="2:15" ht="7.5" customHeight="1">
      <c r="B21" s="228"/>
      <c r="C21" s="229"/>
      <c r="D21" s="229"/>
      <c r="E21" s="230"/>
      <c r="F21" s="231"/>
      <c r="G21" s="230"/>
      <c r="H21" s="258"/>
      <c r="I21" s="230"/>
      <c r="J21" s="230"/>
      <c r="K21" s="230"/>
      <c r="L21" s="230">
        <f>J21-K21</f>
        <v>0</v>
      </c>
      <c r="M21" s="230"/>
      <c r="N21" s="230">
        <f>I21-M21</f>
        <v>0</v>
      </c>
      <c r="O21" s="230">
        <f t="shared" si="0"/>
      </c>
    </row>
    <row r="22" spans="2:15" ht="12.75">
      <c r="B22" s="232">
        <v>2.1</v>
      </c>
      <c r="C22" s="233" t="str">
        <f>'Local Office (LO)'!C36</f>
        <v>Fees local office staff of contractor</v>
      </c>
      <c r="D22" s="234"/>
      <c r="E22" s="235"/>
      <c r="F22" s="236" t="str">
        <f>'Local Office (LO)'!G36</f>
        <v>(SAP-Number: 363 200 2100)</v>
      </c>
      <c r="G22" s="235"/>
      <c r="H22" s="235"/>
      <c r="I22" s="455">
        <f>'Local Office (LO)'!S36</f>
        <v>29773.971900000004</v>
      </c>
      <c r="J22" s="238"/>
      <c r="K22" s="238"/>
      <c r="L22" s="239">
        <f>J22-K22</f>
        <v>0</v>
      </c>
      <c r="M22" s="238"/>
      <c r="N22" s="239">
        <f>I22-M22</f>
        <v>29773.971900000004</v>
      </c>
      <c r="O22" s="247">
        <f t="shared" si="0"/>
        <v>1</v>
      </c>
    </row>
    <row r="23" spans="2:15" ht="13.5" thickBot="1">
      <c r="B23" s="241">
        <v>2.2</v>
      </c>
      <c r="C23" s="242" t="str">
        <f>'Local Office (LO)'!C58:D58</f>
        <v>Reimbursable costs</v>
      </c>
      <c r="D23" s="243"/>
      <c r="E23" s="235"/>
      <c r="F23" s="244" t="str">
        <f>'Local Office (LO)'!G58</f>
        <v>(SAP-Number: 363 200 2100)</v>
      </c>
      <c r="G23" s="235"/>
      <c r="H23" s="235"/>
      <c r="I23" s="456">
        <f>'Local Office (LO)'!S58</f>
        <v>0</v>
      </c>
      <c r="J23" s="245"/>
      <c r="K23" s="245"/>
      <c r="L23" s="246">
        <f>J23-K23</f>
        <v>0</v>
      </c>
      <c r="M23" s="245"/>
      <c r="N23" s="246">
        <f>I23-M23</f>
        <v>0</v>
      </c>
      <c r="O23" s="247">
        <f t="shared" si="0"/>
      </c>
    </row>
    <row r="24" spans="2:15" ht="15.75" customHeight="1" thickBot="1">
      <c r="B24" s="248"/>
      <c r="C24" s="249" t="s">
        <v>168</v>
      </c>
      <c r="D24" s="249"/>
      <c r="E24" s="250"/>
      <c r="F24" s="250"/>
      <c r="G24" s="250"/>
      <c r="H24" s="250"/>
      <c r="I24" s="457">
        <f aca="true" t="shared" si="2" ref="I24:N24">SUM(I22:I23)</f>
        <v>29773.971900000004</v>
      </c>
      <c r="J24" s="251">
        <f t="shared" si="2"/>
        <v>0</v>
      </c>
      <c r="K24" s="251">
        <f t="shared" si="2"/>
        <v>0</v>
      </c>
      <c r="L24" s="251">
        <f t="shared" si="2"/>
        <v>0</v>
      </c>
      <c r="M24" s="251">
        <f t="shared" si="2"/>
        <v>0</v>
      </c>
      <c r="N24" s="251">
        <f t="shared" si="2"/>
        <v>29773.971900000004</v>
      </c>
      <c r="O24" s="252">
        <f t="shared" si="0"/>
        <v>1</v>
      </c>
    </row>
    <row r="25" spans="2:15" ht="7.5" customHeight="1">
      <c r="B25" s="229"/>
      <c r="C25" s="229"/>
      <c r="D25" s="229"/>
      <c r="E25" s="229"/>
      <c r="F25" s="229"/>
      <c r="G25" s="229"/>
      <c r="H25" s="229"/>
      <c r="I25" s="458"/>
      <c r="J25" s="230"/>
      <c r="K25" s="230"/>
      <c r="L25" s="230">
        <f aca="true" t="shared" si="3" ref="L25:L30">J25-K25</f>
        <v>0</v>
      </c>
      <c r="M25" s="230"/>
      <c r="N25" s="230">
        <f aca="true" t="shared" si="4" ref="N25:N30">I25-M25</f>
        <v>0</v>
      </c>
      <c r="O25" s="230">
        <f t="shared" si="0"/>
      </c>
    </row>
    <row r="26" spans="1:15" s="10" customFormat="1" ht="15">
      <c r="A26" s="35"/>
      <c r="B26" s="253" t="s">
        <v>76</v>
      </c>
      <c r="C26" s="254" t="str">
        <f>'Long-term experts'!C16</f>
        <v>Long-term experts</v>
      </c>
      <c r="D26" s="254"/>
      <c r="E26" s="255"/>
      <c r="F26" s="256"/>
      <c r="G26" s="255"/>
      <c r="H26" s="257"/>
      <c r="I26" s="459"/>
      <c r="J26" s="255"/>
      <c r="K26" s="255"/>
      <c r="L26" s="255">
        <f t="shared" si="3"/>
        <v>0</v>
      </c>
      <c r="M26" s="255"/>
      <c r="N26" s="255">
        <f t="shared" si="4"/>
        <v>0</v>
      </c>
      <c r="O26" s="255">
        <f t="shared" si="0"/>
      </c>
    </row>
    <row r="27" spans="2:15" ht="5.25" customHeight="1">
      <c r="B27" s="228"/>
      <c r="C27" s="259" t="s">
        <v>77</v>
      </c>
      <c r="D27" s="259"/>
      <c r="E27" s="260"/>
      <c r="F27" s="261"/>
      <c r="G27" s="260"/>
      <c r="H27" s="262"/>
      <c r="I27" s="458"/>
      <c r="J27" s="230"/>
      <c r="K27" s="230"/>
      <c r="L27" s="230">
        <f t="shared" si="3"/>
        <v>0</v>
      </c>
      <c r="M27" s="230"/>
      <c r="N27" s="230">
        <f t="shared" si="4"/>
        <v>0</v>
      </c>
      <c r="O27" s="230">
        <f t="shared" si="0"/>
      </c>
    </row>
    <row r="28" spans="2:15" ht="14.25">
      <c r="B28" s="263">
        <v>3.1</v>
      </c>
      <c r="C28" s="264" t="str">
        <f>'Long-term experts'!C29</f>
        <v>Fees Professionals (expat and national)</v>
      </c>
      <c r="D28" s="265"/>
      <c r="E28" s="266"/>
      <c r="F28" s="236" t="str">
        <f>'Long-term experts'!G29</f>
        <v>(SAP-Number: 363 200 2200)</v>
      </c>
      <c r="G28" s="266"/>
      <c r="H28" s="267"/>
      <c r="I28" s="455">
        <f>'Long-term experts'!S29</f>
        <v>28892.517264000002</v>
      </c>
      <c r="J28" s="238"/>
      <c r="K28" s="238"/>
      <c r="L28" s="239">
        <f t="shared" si="3"/>
        <v>0</v>
      </c>
      <c r="M28" s="238"/>
      <c r="N28" s="239">
        <f t="shared" si="4"/>
        <v>28892.517264000002</v>
      </c>
      <c r="O28" s="247">
        <f t="shared" si="0"/>
        <v>1</v>
      </c>
    </row>
    <row r="29" spans="2:15" ht="14.25">
      <c r="B29" s="241">
        <v>3.2</v>
      </c>
      <c r="C29" s="268" t="str">
        <f>'Long-term experts'!C39</f>
        <v>Travel expenses of resident expatriates and dependants</v>
      </c>
      <c r="D29" s="265"/>
      <c r="E29" s="266"/>
      <c r="F29" s="236" t="str">
        <f>'Long-term experts'!G39</f>
        <v>(SAP-Number: 363 200 2200)</v>
      </c>
      <c r="G29" s="266"/>
      <c r="H29" s="267"/>
      <c r="I29" s="455">
        <f>'Long-term experts'!S39</f>
        <v>0</v>
      </c>
      <c r="J29" s="238"/>
      <c r="K29" s="238"/>
      <c r="L29" s="239">
        <f t="shared" si="3"/>
        <v>0</v>
      </c>
      <c r="M29" s="238"/>
      <c r="N29" s="239">
        <f t="shared" si="4"/>
        <v>0</v>
      </c>
      <c r="O29" s="247">
        <f t="shared" si="0"/>
      </c>
    </row>
    <row r="30" spans="2:15" ht="15" thickBot="1">
      <c r="B30" s="241">
        <v>3.3</v>
      </c>
      <c r="C30" s="268" t="str">
        <f>'Long-term experts'!C45</f>
        <v>Expenses of foreign residence</v>
      </c>
      <c r="D30" s="265"/>
      <c r="E30" s="266"/>
      <c r="F30" s="236" t="str">
        <f>'Long-term experts'!G45</f>
        <v>(SAP-Number: 363 200 2200)</v>
      </c>
      <c r="G30" s="266"/>
      <c r="H30" s="267"/>
      <c r="I30" s="455">
        <f>'Long-term experts'!S45</f>
        <v>0</v>
      </c>
      <c r="J30" s="238"/>
      <c r="K30" s="238"/>
      <c r="L30" s="239">
        <f t="shared" si="3"/>
        <v>0</v>
      </c>
      <c r="M30" s="238"/>
      <c r="N30" s="239">
        <f t="shared" si="4"/>
        <v>0</v>
      </c>
      <c r="O30" s="247">
        <f t="shared" si="0"/>
      </c>
    </row>
    <row r="31" spans="1:15" ht="15.75" customHeight="1" thickBot="1">
      <c r="A31" s="2" t="s">
        <v>143</v>
      </c>
      <c r="B31" s="248"/>
      <c r="C31" s="249" t="s">
        <v>169</v>
      </c>
      <c r="D31" s="249"/>
      <c r="E31" s="250"/>
      <c r="F31" s="250"/>
      <c r="G31" s="250"/>
      <c r="H31" s="250"/>
      <c r="I31" s="457">
        <f aca="true" t="shared" si="5" ref="I31:N31">SUM(I28:I30)</f>
        <v>28892.517264000002</v>
      </c>
      <c r="J31" s="251">
        <f t="shared" si="5"/>
        <v>0</v>
      </c>
      <c r="K31" s="251">
        <f t="shared" si="5"/>
        <v>0</v>
      </c>
      <c r="L31" s="251">
        <f t="shared" si="5"/>
        <v>0</v>
      </c>
      <c r="M31" s="251">
        <f t="shared" si="5"/>
        <v>0</v>
      </c>
      <c r="N31" s="251">
        <f t="shared" si="5"/>
        <v>28892.517264000002</v>
      </c>
      <c r="O31" s="252">
        <f t="shared" si="0"/>
        <v>1</v>
      </c>
    </row>
    <row r="32" spans="1:15" s="10" customFormat="1" ht="5.25" customHeight="1">
      <c r="A32" s="35"/>
      <c r="B32" s="253"/>
      <c r="C32" s="254"/>
      <c r="D32" s="254"/>
      <c r="E32" s="255"/>
      <c r="F32" s="256"/>
      <c r="G32" s="255"/>
      <c r="H32" s="257"/>
      <c r="I32" s="459"/>
      <c r="J32" s="255"/>
      <c r="K32" s="255"/>
      <c r="L32" s="255"/>
      <c r="M32" s="255"/>
      <c r="N32" s="255"/>
      <c r="O32" s="255"/>
    </row>
    <row r="33" spans="1:15" s="10" customFormat="1" ht="15">
      <c r="A33" s="35"/>
      <c r="B33" s="253" t="s">
        <v>100</v>
      </c>
      <c r="C33" s="254" t="s">
        <v>205</v>
      </c>
      <c r="D33" s="254"/>
      <c r="E33" s="255"/>
      <c r="F33" s="256"/>
      <c r="G33" s="255"/>
      <c r="H33" s="257"/>
      <c r="I33" s="459"/>
      <c r="J33" s="255"/>
      <c r="K33" s="255"/>
      <c r="L33" s="255"/>
      <c r="M33" s="255"/>
      <c r="N33" s="255"/>
      <c r="O33" s="255"/>
    </row>
    <row r="34" spans="1:15" s="10" customFormat="1" ht="5.25" customHeight="1">
      <c r="A34" s="35"/>
      <c r="B34" s="253"/>
      <c r="C34" s="254"/>
      <c r="D34" s="254"/>
      <c r="E34" s="255"/>
      <c r="F34" s="256"/>
      <c r="G34" s="255"/>
      <c r="H34" s="257"/>
      <c r="I34" s="459"/>
      <c r="J34" s="255"/>
      <c r="K34" s="255"/>
      <c r="L34" s="255"/>
      <c r="M34" s="255"/>
      <c r="N34" s="255"/>
      <c r="O34" s="255"/>
    </row>
    <row r="35" spans="2:15" ht="14.25">
      <c r="B35" s="263">
        <v>3.4</v>
      </c>
      <c r="C35" s="268" t="str">
        <f>'Short-term experts'!C24:E24</f>
        <v>Fees international and national short-term experts</v>
      </c>
      <c r="D35" s="265"/>
      <c r="E35" s="266"/>
      <c r="F35" s="236" t="str">
        <f>'Short-term experts'!G24</f>
        <v>(SAP-Number: 363 200 2200)</v>
      </c>
      <c r="G35" s="266"/>
      <c r="H35" s="267"/>
      <c r="I35" s="455">
        <f>'Short-term experts'!S24</f>
        <v>58056.75000000001</v>
      </c>
      <c r="J35" s="238"/>
      <c r="K35" s="238"/>
      <c r="L35" s="239">
        <f>J35-K35</f>
        <v>0</v>
      </c>
      <c r="M35" s="238"/>
      <c r="N35" s="239">
        <f>I35-M35</f>
        <v>58056.75000000001</v>
      </c>
      <c r="O35" s="247">
        <f>IF(I35&gt;0,N35/I35,"")</f>
        <v>1</v>
      </c>
    </row>
    <row r="36" spans="1:15" ht="15" thickBot="1">
      <c r="A36" s="2" t="s">
        <v>102</v>
      </c>
      <c r="B36" s="241">
        <v>3.5</v>
      </c>
      <c r="C36" s="268" t="str">
        <f>'Short-term experts'!C42:D42</f>
        <v>Reimbursable costs</v>
      </c>
      <c r="D36" s="265"/>
      <c r="E36" s="266"/>
      <c r="F36" s="236" t="str">
        <f>'Short-term experts'!G42</f>
        <v>(SAP-Number: 363 200 2200)</v>
      </c>
      <c r="G36" s="266"/>
      <c r="H36" s="267"/>
      <c r="I36" s="455">
        <f>'Short-term experts'!S42</f>
        <v>20884.36</v>
      </c>
      <c r="J36" s="238"/>
      <c r="K36" s="238"/>
      <c r="L36" s="239">
        <f>J36-K36</f>
        <v>0</v>
      </c>
      <c r="M36" s="238"/>
      <c r="N36" s="239">
        <f>I36-M36</f>
        <v>20884.36</v>
      </c>
      <c r="O36" s="247">
        <f>IF(I36&gt;0,N36/I36,"")</f>
        <v>1</v>
      </c>
    </row>
    <row r="37" spans="1:15" ht="15.75" customHeight="1" thickBot="1">
      <c r="A37" s="2" t="s">
        <v>143</v>
      </c>
      <c r="B37" s="248"/>
      <c r="C37" s="249" t="s">
        <v>170</v>
      </c>
      <c r="D37" s="249"/>
      <c r="E37" s="250"/>
      <c r="F37" s="250"/>
      <c r="G37" s="250"/>
      <c r="H37" s="250"/>
      <c r="I37" s="457">
        <f aca="true" t="shared" si="6" ref="I37:N37">SUM(I35:I36)</f>
        <v>78941.11000000002</v>
      </c>
      <c r="J37" s="251">
        <f t="shared" si="6"/>
        <v>0</v>
      </c>
      <c r="K37" s="251">
        <f t="shared" si="6"/>
        <v>0</v>
      </c>
      <c r="L37" s="251">
        <f t="shared" si="6"/>
        <v>0</v>
      </c>
      <c r="M37" s="251">
        <f t="shared" si="6"/>
        <v>0</v>
      </c>
      <c r="N37" s="251">
        <f t="shared" si="6"/>
        <v>78941.11000000002</v>
      </c>
      <c r="O37" s="252">
        <f>IF(I37&gt;0,N37/I37,"")</f>
        <v>1</v>
      </c>
    </row>
    <row r="38" spans="1:15" s="10" customFormat="1" ht="9" customHeight="1">
      <c r="A38" s="35"/>
      <c r="B38" s="253"/>
      <c r="C38" s="254"/>
      <c r="D38" s="254"/>
      <c r="E38" s="255"/>
      <c r="F38" s="256"/>
      <c r="G38" s="255"/>
      <c r="H38" s="257"/>
      <c r="I38" s="459"/>
      <c r="J38" s="255"/>
      <c r="K38" s="255"/>
      <c r="L38" s="255"/>
      <c r="M38" s="255"/>
      <c r="N38" s="255"/>
      <c r="O38" s="255"/>
    </row>
    <row r="39" spans="1:15" s="10" customFormat="1" ht="15">
      <c r="A39" s="35"/>
      <c r="B39" s="253" t="s">
        <v>107</v>
      </c>
      <c r="C39" s="254" t="s">
        <v>108</v>
      </c>
      <c r="D39" s="254"/>
      <c r="E39" s="255"/>
      <c r="F39" s="256"/>
      <c r="G39" s="255"/>
      <c r="H39" s="257"/>
      <c r="I39" s="459"/>
      <c r="J39" s="255"/>
      <c r="K39" s="255"/>
      <c r="L39" s="255"/>
      <c r="M39" s="255"/>
      <c r="N39" s="255"/>
      <c r="O39" s="255"/>
    </row>
    <row r="40" spans="1:15" s="10" customFormat="1" ht="7.5" customHeight="1">
      <c r="A40" s="35"/>
      <c r="B40" s="253"/>
      <c r="C40" s="254"/>
      <c r="D40" s="254"/>
      <c r="E40" s="255"/>
      <c r="F40" s="256"/>
      <c r="G40" s="255"/>
      <c r="H40" s="257"/>
      <c r="I40" s="459"/>
      <c r="J40" s="255"/>
      <c r="K40" s="255"/>
      <c r="L40" s="255"/>
      <c r="M40" s="255"/>
      <c r="N40" s="255"/>
      <c r="O40" s="255"/>
    </row>
    <row r="41" spans="2:15" ht="12.75">
      <c r="B41" s="263">
        <v>3.6</v>
      </c>
      <c r="C41" s="268" t="str">
        <f>'Local support'!C22</f>
        <v>Remuneration of national support staff </v>
      </c>
      <c r="D41" s="265"/>
      <c r="E41" s="236"/>
      <c r="F41" s="236" t="str">
        <f>'Local support'!G22</f>
        <v>(SAP-Number: 363 200 2200)</v>
      </c>
      <c r="G41" s="236"/>
      <c r="H41" s="236"/>
      <c r="I41" s="455">
        <f>'Local support'!S22</f>
        <v>5734.91988</v>
      </c>
      <c r="J41" s="238"/>
      <c r="K41" s="238"/>
      <c r="L41" s="239">
        <f>J41-K41</f>
        <v>0</v>
      </c>
      <c r="M41" s="238"/>
      <c r="N41" s="239">
        <f>I41-M41</f>
        <v>5734.91988</v>
      </c>
      <c r="O41" s="247">
        <f aca="true" t="shared" si="7" ref="O41:O46">IF(I41&gt;0,N41/I41,"")</f>
        <v>1</v>
      </c>
    </row>
    <row r="42" spans="1:15" ht="14.25">
      <c r="A42" s="2" t="s">
        <v>201</v>
      </c>
      <c r="B42" s="269">
        <v>3.7</v>
      </c>
      <c r="C42" s="268" t="str">
        <f>'Local support'!C41</f>
        <v>Reimbursable costs </v>
      </c>
      <c r="D42" s="265"/>
      <c r="E42" s="270"/>
      <c r="F42" s="236" t="str">
        <f>'Local support'!G41</f>
        <v>(SAP-Number: 363 200 2200)</v>
      </c>
      <c r="G42" s="271"/>
      <c r="H42" s="267"/>
      <c r="I42" s="460">
        <f>'Local support'!S41</f>
        <v>1531.71</v>
      </c>
      <c r="J42" s="238"/>
      <c r="K42" s="238"/>
      <c r="L42" s="239">
        <f>J42-K42</f>
        <v>0</v>
      </c>
      <c r="M42" s="238"/>
      <c r="N42" s="239">
        <f>I42-M42</f>
        <v>1531.71</v>
      </c>
      <c r="O42" s="247">
        <f t="shared" si="7"/>
        <v>1</v>
      </c>
    </row>
    <row r="43" spans="2:15" ht="14.25">
      <c r="B43" s="263" t="s">
        <v>121</v>
      </c>
      <c r="C43" s="268" t="str">
        <f>'Local support'!C49</f>
        <v>Total Purchase of equipment for PIU</v>
      </c>
      <c r="D43" s="265"/>
      <c r="E43" s="266"/>
      <c r="F43" s="236" t="str">
        <f>'Local support'!G49</f>
        <v>(SAP-Number: 363 200 2300)</v>
      </c>
      <c r="G43" s="266"/>
      <c r="H43" s="267"/>
      <c r="I43" s="455">
        <f>'Local support'!S49</f>
        <v>0</v>
      </c>
      <c r="J43" s="238"/>
      <c r="K43" s="238"/>
      <c r="L43" s="239">
        <f>J43-K43</f>
        <v>0</v>
      </c>
      <c r="M43" s="238"/>
      <c r="N43" s="239">
        <f>I43-M43</f>
        <v>0</v>
      </c>
      <c r="O43" s="247">
        <f t="shared" si="7"/>
      </c>
    </row>
    <row r="44" spans="2:15" ht="15" thickBot="1">
      <c r="B44" s="272" t="s">
        <v>131</v>
      </c>
      <c r="C44" s="268" t="str">
        <f>'Local support'!C61</f>
        <v>Total operating costs PIU </v>
      </c>
      <c r="D44" s="265"/>
      <c r="E44" s="236"/>
      <c r="F44" s="236" t="str">
        <f>'Local support'!G61</f>
        <v>(SAP-Number: 363 200 2400)</v>
      </c>
      <c r="G44" s="273"/>
      <c r="H44" s="274"/>
      <c r="I44" s="455">
        <f>'Local support'!S61</f>
        <v>8231.56</v>
      </c>
      <c r="J44" s="238"/>
      <c r="K44" s="238"/>
      <c r="L44" s="239">
        <f>J44-K44</f>
        <v>0</v>
      </c>
      <c r="M44" s="238"/>
      <c r="N44" s="239">
        <f>I44-M44</f>
        <v>8231.56</v>
      </c>
      <c r="O44" s="247">
        <f t="shared" si="7"/>
        <v>1</v>
      </c>
    </row>
    <row r="45" spans="1:17" ht="15.75" customHeight="1" thickBot="1">
      <c r="A45" s="2" t="s">
        <v>143</v>
      </c>
      <c r="B45" s="248"/>
      <c r="C45" s="249" t="s">
        <v>171</v>
      </c>
      <c r="D45" s="249"/>
      <c r="E45" s="250"/>
      <c r="F45" s="250"/>
      <c r="G45" s="250"/>
      <c r="H45" s="250"/>
      <c r="I45" s="457">
        <f aca="true" t="shared" si="8" ref="I45:N45">SUM(I41:I44)</f>
        <v>15498.18988</v>
      </c>
      <c r="J45" s="251">
        <f t="shared" si="8"/>
        <v>0</v>
      </c>
      <c r="K45" s="251">
        <f t="shared" si="8"/>
        <v>0</v>
      </c>
      <c r="L45" s="251">
        <f t="shared" si="8"/>
        <v>0</v>
      </c>
      <c r="M45" s="251">
        <f t="shared" si="8"/>
        <v>0</v>
      </c>
      <c r="N45" s="251">
        <f t="shared" si="8"/>
        <v>15498.18988</v>
      </c>
      <c r="O45" s="252">
        <f t="shared" si="7"/>
        <v>1</v>
      </c>
      <c r="Q45" s="451"/>
    </row>
    <row r="46" spans="1:15" s="84" customFormat="1" ht="6.75" customHeight="1">
      <c r="A46" s="275"/>
      <c r="B46" s="276"/>
      <c r="C46" s="276"/>
      <c r="D46" s="276"/>
      <c r="E46" s="276"/>
      <c r="F46" s="276"/>
      <c r="G46" s="276"/>
      <c r="H46" s="230"/>
      <c r="I46" s="461"/>
      <c r="J46" s="276"/>
      <c r="K46" s="276"/>
      <c r="L46" s="276">
        <f>J46-K46</f>
        <v>0</v>
      </c>
      <c r="M46" s="276"/>
      <c r="N46" s="276">
        <f>I46-M46</f>
        <v>0</v>
      </c>
      <c r="O46" s="276">
        <f t="shared" si="7"/>
      </c>
    </row>
    <row r="47" spans="1:15" s="84" customFormat="1" ht="12" customHeight="1">
      <c r="A47" s="277"/>
      <c r="B47" s="223" t="s">
        <v>145</v>
      </c>
      <c r="C47" s="224" t="str">
        <f>'Administrated project funds'!C39</f>
        <v>Administrated Project funds</v>
      </c>
      <c r="D47" s="276"/>
      <c r="E47" s="276"/>
      <c r="F47" s="276"/>
      <c r="G47" s="276"/>
      <c r="H47" s="230"/>
      <c r="I47" s="461"/>
      <c r="J47" s="276"/>
      <c r="K47" s="276"/>
      <c r="L47" s="315"/>
      <c r="O47" s="276"/>
    </row>
    <row r="48" spans="1:15" s="84" customFormat="1" ht="5.25" customHeight="1">
      <c r="A48" s="277"/>
      <c r="B48" s="223"/>
      <c r="C48" s="224"/>
      <c r="D48" s="276"/>
      <c r="E48" s="276"/>
      <c r="F48" s="276"/>
      <c r="G48" s="276"/>
      <c r="H48" s="230"/>
      <c r="I48" s="461"/>
      <c r="J48" s="276"/>
      <c r="K48" s="276"/>
      <c r="L48" s="315"/>
      <c r="O48" s="276"/>
    </row>
    <row r="49" spans="2:15" ht="14.25">
      <c r="B49" s="269"/>
      <c r="C49" s="268" t="str">
        <f>'Administrated project funds'!C17</f>
        <v>Sequence 1</v>
      </c>
      <c r="D49" s="265"/>
      <c r="E49" s="270"/>
      <c r="F49" s="236" t="s">
        <v>153</v>
      </c>
      <c r="G49" s="271"/>
      <c r="H49" s="267"/>
      <c r="I49" s="455">
        <f>'Administrated project funds'!S17</f>
        <v>0</v>
      </c>
      <c r="J49" s="238"/>
      <c r="K49" s="238"/>
      <c r="L49" s="239">
        <f>J49-K49</f>
        <v>0</v>
      </c>
      <c r="M49" s="238"/>
      <c r="N49" s="239">
        <f aca="true" t="shared" si="9" ref="N49:N68">I49-M49</f>
        <v>0</v>
      </c>
      <c r="O49" s="247">
        <f aca="true" t="shared" si="10" ref="O49:O68">IF(I49&gt;0,N49/I49,"")</f>
      </c>
    </row>
    <row r="50" spans="2:15" ht="14.25">
      <c r="B50" s="269"/>
      <c r="C50" s="268" t="str">
        <f>'Administrated project funds'!C18</f>
        <v>Service Provider: Organization/Company for graphic and audio and video products, photo and video capturing of the process </v>
      </c>
      <c r="D50" s="265"/>
      <c r="E50" s="270"/>
      <c r="F50" s="236" t="s">
        <v>153</v>
      </c>
      <c r="G50" s="271"/>
      <c r="H50" s="267"/>
      <c r="I50" s="455">
        <f>'Administrated project funds'!S18</f>
        <v>15000</v>
      </c>
      <c r="J50" s="238"/>
      <c r="K50" s="238"/>
      <c r="L50" s="239">
        <f>J50-K50</f>
        <v>0</v>
      </c>
      <c r="M50" s="238"/>
      <c r="N50" s="239">
        <f t="shared" si="9"/>
        <v>15000</v>
      </c>
      <c r="O50" s="247">
        <f t="shared" si="10"/>
        <v>1</v>
      </c>
    </row>
    <row r="51" spans="2:15" ht="14.25">
      <c r="B51" s="269"/>
      <c r="C51" s="268" t="str">
        <f>'Administrated project funds'!C19</f>
        <v>Service Provider: Organization/Company for design of project website and concept design for e-knowledge platform</v>
      </c>
      <c r="D51" s="265"/>
      <c r="E51" s="270"/>
      <c r="F51" s="236" t="s">
        <v>153</v>
      </c>
      <c r="G51" s="271"/>
      <c r="H51" s="267"/>
      <c r="I51" s="455">
        <f>'Administrated project funds'!S19</f>
        <v>10500</v>
      </c>
      <c r="J51" s="238"/>
      <c r="K51" s="238"/>
      <c r="L51" s="239">
        <f>J51-K51</f>
        <v>0</v>
      </c>
      <c r="M51" s="238"/>
      <c r="N51" s="239">
        <f t="shared" si="9"/>
        <v>10500</v>
      </c>
      <c r="O51" s="247">
        <f t="shared" si="10"/>
        <v>1</v>
      </c>
    </row>
    <row r="52" spans="2:15" ht="14.25">
      <c r="B52" s="269"/>
      <c r="C52" s="268" t="str">
        <f>'Administrated project funds'!C20</f>
        <v>Service Provider: Event logistics (launching and final event + 2 promo events)</v>
      </c>
      <c r="D52" s="265"/>
      <c r="E52" s="270"/>
      <c r="F52" s="236" t="s">
        <v>153</v>
      </c>
      <c r="G52" s="271"/>
      <c r="H52" s="267"/>
      <c r="I52" s="455">
        <f>'Administrated project funds'!S20</f>
        <v>22000</v>
      </c>
      <c r="J52" s="238"/>
      <c r="K52" s="238"/>
      <c r="L52" s="239">
        <f>J52-K52</f>
        <v>0</v>
      </c>
      <c r="M52" s="238"/>
      <c r="N52" s="239">
        <f t="shared" si="9"/>
        <v>22000</v>
      </c>
      <c r="O52" s="247">
        <f t="shared" si="10"/>
        <v>1</v>
      </c>
    </row>
    <row r="53" spans="2:15" ht="14.25">
      <c r="B53" s="269"/>
      <c r="C53" s="268" t="str">
        <f>'Administrated project funds'!C21</f>
        <v>Subcontract for service/facilities for meetings</v>
      </c>
      <c r="D53" s="265"/>
      <c r="E53" s="270"/>
      <c r="F53" s="236" t="s">
        <v>153</v>
      </c>
      <c r="G53" s="271"/>
      <c r="H53" s="267"/>
      <c r="I53" s="455">
        <f>'Administrated project funds'!S21</f>
        <v>7000</v>
      </c>
      <c r="J53" s="238"/>
      <c r="K53" s="238"/>
      <c r="L53" s="239">
        <f>J53-K53</f>
        <v>0</v>
      </c>
      <c r="M53" s="238"/>
      <c r="N53" s="239">
        <f t="shared" si="9"/>
        <v>7000</v>
      </c>
      <c r="O53" s="247">
        <f t="shared" si="10"/>
        <v>1</v>
      </c>
    </row>
    <row r="54" spans="2:15" ht="14.25">
      <c r="B54" s="269"/>
      <c r="C54" s="268" t="str">
        <f>'Administrated project funds'!C22</f>
        <v>Materials for events (copying/printing)</v>
      </c>
      <c r="D54" s="265"/>
      <c r="E54" s="270"/>
      <c r="F54" s="236"/>
      <c r="G54" s="271"/>
      <c r="H54" s="267"/>
      <c r="I54" s="455">
        <f>'Administrated project funds'!S22</f>
        <v>3200</v>
      </c>
      <c r="J54" s="238"/>
      <c r="K54" s="238"/>
      <c r="L54" s="239"/>
      <c r="M54" s="238"/>
      <c r="N54" s="239">
        <f t="shared" si="9"/>
        <v>3200</v>
      </c>
      <c r="O54" s="247">
        <f t="shared" si="10"/>
        <v>1</v>
      </c>
    </row>
    <row r="55" spans="2:15" ht="14.25">
      <c r="B55" s="269"/>
      <c r="C55" s="268">
        <f>'Administrated project funds'!C23</f>
        <v>0</v>
      </c>
      <c r="D55" s="265"/>
      <c r="E55" s="270"/>
      <c r="F55" s="236"/>
      <c r="G55" s="271"/>
      <c r="H55" s="267"/>
      <c r="I55" s="455">
        <f>'Administrated project funds'!S23</f>
        <v>0</v>
      </c>
      <c r="J55" s="238"/>
      <c r="K55" s="238"/>
      <c r="L55" s="239"/>
      <c r="M55" s="238"/>
      <c r="N55" s="239">
        <f t="shared" si="9"/>
        <v>0</v>
      </c>
      <c r="O55" s="247">
        <f t="shared" si="10"/>
      </c>
    </row>
    <row r="56" spans="2:15" ht="14.25">
      <c r="B56" s="269"/>
      <c r="C56" s="268" t="str">
        <f>'Administrated project funds'!C24</f>
        <v>Sequence 2</v>
      </c>
      <c r="D56" s="265"/>
      <c r="E56" s="270"/>
      <c r="F56" s="236"/>
      <c r="G56" s="271"/>
      <c r="H56" s="267"/>
      <c r="I56" s="455">
        <f>'Administrated project funds'!S24</f>
        <v>0</v>
      </c>
      <c r="J56" s="238"/>
      <c r="K56" s="238"/>
      <c r="L56" s="239"/>
      <c r="M56" s="238"/>
      <c r="N56" s="239">
        <f t="shared" si="9"/>
        <v>0</v>
      </c>
      <c r="O56" s="247">
        <f t="shared" si="10"/>
      </c>
    </row>
    <row r="57" spans="2:15" ht="14.25">
      <c r="B57" s="269"/>
      <c r="C57" s="268" t="str">
        <f>'Administrated project funds'!C25</f>
        <v>Event logistics 2 consultation events (eligibility criteria design)</v>
      </c>
      <c r="D57" s="265"/>
      <c r="E57" s="270"/>
      <c r="F57" s="236"/>
      <c r="G57" s="271"/>
      <c r="H57" s="267"/>
      <c r="I57" s="455">
        <f>'Administrated project funds'!S25</f>
        <v>8600</v>
      </c>
      <c r="J57" s="238"/>
      <c r="K57" s="238"/>
      <c r="L57" s="239"/>
      <c r="M57" s="238"/>
      <c r="N57" s="239">
        <f t="shared" si="9"/>
        <v>8600</v>
      </c>
      <c r="O57" s="247">
        <f t="shared" si="10"/>
        <v>1</v>
      </c>
    </row>
    <row r="58" spans="2:15" ht="14.25">
      <c r="B58" s="269"/>
      <c r="C58" s="268" t="str">
        <f>'Administrated project funds'!C26</f>
        <v>Materials for events</v>
      </c>
      <c r="D58" s="265"/>
      <c r="E58" s="270"/>
      <c r="F58" s="236"/>
      <c r="G58" s="271"/>
      <c r="H58" s="267"/>
      <c r="I58" s="455">
        <f>'Administrated project funds'!S26</f>
        <v>1600</v>
      </c>
      <c r="J58" s="238"/>
      <c r="K58" s="238"/>
      <c r="L58" s="239"/>
      <c r="M58" s="238"/>
      <c r="N58" s="239">
        <f t="shared" si="9"/>
        <v>1600</v>
      </c>
      <c r="O58" s="247">
        <f t="shared" si="10"/>
        <v>1</v>
      </c>
    </row>
    <row r="59" spans="2:15" ht="14.25">
      <c r="B59" s="269"/>
      <c r="C59" s="268">
        <f>'Administrated project funds'!C27</f>
        <v>0</v>
      </c>
      <c r="D59" s="265"/>
      <c r="E59" s="270"/>
      <c r="F59" s="236"/>
      <c r="G59" s="271"/>
      <c r="H59" s="267"/>
      <c r="I59" s="455">
        <f>'Administrated project funds'!S27</f>
        <v>0</v>
      </c>
      <c r="J59" s="238"/>
      <c r="K59" s="238"/>
      <c r="L59" s="239"/>
      <c r="M59" s="238"/>
      <c r="N59" s="239">
        <f t="shared" si="9"/>
        <v>0</v>
      </c>
      <c r="O59" s="247">
        <f t="shared" si="10"/>
      </c>
    </row>
    <row r="60" spans="2:15" ht="14.25">
      <c r="B60" s="269"/>
      <c r="C60" s="268" t="str">
        <f>'Administrated project funds'!C28</f>
        <v>Sequence 3-Participatory assessment of the needs and definition of the support measures</v>
      </c>
      <c r="D60" s="265"/>
      <c r="E60" s="270"/>
      <c r="F60" s="236"/>
      <c r="G60" s="271"/>
      <c r="H60" s="267"/>
      <c r="I60" s="455">
        <f>'Administrated project funds'!S28</f>
        <v>0</v>
      </c>
      <c r="J60" s="238"/>
      <c r="K60" s="238"/>
      <c r="L60" s="239"/>
      <c r="M60" s="238"/>
      <c r="N60" s="239">
        <f t="shared" si="9"/>
        <v>0</v>
      </c>
      <c r="O60" s="247">
        <f t="shared" si="10"/>
      </c>
    </row>
    <row r="61" spans="2:15" ht="14.25">
      <c r="B61" s="269"/>
      <c r="C61" s="268" t="str">
        <f>'Administrated project funds'!C29</f>
        <v>Subcontract -event training provider-logistics</v>
      </c>
      <c r="D61" s="265"/>
      <c r="E61" s="270"/>
      <c r="F61" s="236"/>
      <c r="G61" s="271"/>
      <c r="H61" s="267"/>
      <c r="I61" s="455">
        <f>'Administrated project funds'!S29</f>
        <v>33000</v>
      </c>
      <c r="J61" s="238"/>
      <c r="K61" s="238"/>
      <c r="L61" s="239"/>
      <c r="M61" s="238"/>
      <c r="N61" s="239">
        <f t="shared" si="9"/>
        <v>33000</v>
      </c>
      <c r="O61" s="247">
        <f t="shared" si="10"/>
        <v>1</v>
      </c>
    </row>
    <row r="62" spans="2:15" ht="14.25">
      <c r="B62" s="269"/>
      <c r="C62" s="268" t="str">
        <f>'Administrated project funds'!C30</f>
        <v>Subcontract with AFO (10 advisors, implementation of screening exercise inputs for CD  program and delivery of training to the initial cluster of 6-8 municipalities</v>
      </c>
      <c r="D62" s="265"/>
      <c r="E62" s="270"/>
      <c r="F62" s="236"/>
      <c r="G62" s="271"/>
      <c r="H62" s="267"/>
      <c r="I62" s="455">
        <f>'Administrated project funds'!S30</f>
        <v>70000</v>
      </c>
      <c r="J62" s="238"/>
      <c r="K62" s="238"/>
      <c r="L62" s="239"/>
      <c r="M62" s="238"/>
      <c r="N62" s="239">
        <f t="shared" si="9"/>
        <v>70000</v>
      </c>
      <c r="O62" s="247">
        <f t="shared" si="10"/>
        <v>1</v>
      </c>
    </row>
    <row r="63" spans="2:15" ht="14.25">
      <c r="B63" s="269"/>
      <c r="C63" s="268" t="str">
        <f>'Administrated project funds'!C31</f>
        <v>Induction training (5 days) for AFO advisors (17 people)</v>
      </c>
      <c r="D63" s="265"/>
      <c r="E63" s="270"/>
      <c r="F63" s="236"/>
      <c r="G63" s="271"/>
      <c r="H63" s="267"/>
      <c r="I63" s="455">
        <f>'Administrated project funds'!S31</f>
        <v>13000</v>
      </c>
      <c r="J63" s="238"/>
      <c r="K63" s="238"/>
      <c r="L63" s="239"/>
      <c r="M63" s="238"/>
      <c r="N63" s="239">
        <f t="shared" si="9"/>
        <v>13000</v>
      </c>
      <c r="O63" s="247">
        <f t="shared" si="10"/>
        <v>1</v>
      </c>
    </row>
    <row r="64" spans="2:15" ht="14.25">
      <c r="B64" s="269"/>
      <c r="C64" s="268" t="str">
        <f>'Administrated project funds'!C32</f>
        <v>Materials for event</v>
      </c>
      <c r="D64" s="265"/>
      <c r="E64" s="270"/>
      <c r="F64" s="236"/>
      <c r="G64" s="271"/>
      <c r="H64" s="267"/>
      <c r="I64" s="455">
        <f>'Administrated project funds'!S32</f>
        <v>800</v>
      </c>
      <c r="J64" s="238"/>
      <c r="K64" s="238"/>
      <c r="L64" s="239"/>
      <c r="M64" s="238"/>
      <c r="N64" s="239">
        <f t="shared" si="9"/>
        <v>800</v>
      </c>
      <c r="O64" s="247">
        <f t="shared" si="10"/>
        <v>1</v>
      </c>
    </row>
    <row r="65" spans="2:15" ht="14.25">
      <c r="B65" s="269"/>
      <c r="C65" s="268" t="str">
        <f>'Administrated project funds'!C33</f>
        <v>Cross cutting topics</v>
      </c>
      <c r="D65" s="265"/>
      <c r="E65" s="270"/>
      <c r="F65" s="236"/>
      <c r="G65" s="271"/>
      <c r="H65" s="267"/>
      <c r="I65" s="455">
        <f>'Administrated project funds'!S33</f>
        <v>0</v>
      </c>
      <c r="J65" s="238"/>
      <c r="K65" s="238"/>
      <c r="L65" s="239"/>
      <c r="M65" s="238"/>
      <c r="N65" s="239">
        <f t="shared" si="9"/>
        <v>0</v>
      </c>
      <c r="O65" s="247">
        <f t="shared" si="10"/>
      </c>
    </row>
    <row r="66" spans="2:17" ht="14.25">
      <c r="B66" s="263"/>
      <c r="C66" s="268" t="str">
        <f>'Administrated project funds'!C34</f>
        <v>Gender Assessment</v>
      </c>
      <c r="D66" s="265"/>
      <c r="E66" s="266"/>
      <c r="F66" s="236"/>
      <c r="G66" s="266"/>
      <c r="H66" s="267"/>
      <c r="I66" s="455">
        <f>'Administrated project funds'!S34</f>
        <v>10000</v>
      </c>
      <c r="J66" s="238"/>
      <c r="K66" s="238"/>
      <c r="L66" s="239"/>
      <c r="M66" s="238"/>
      <c r="N66" s="239">
        <f t="shared" si="9"/>
        <v>10000</v>
      </c>
      <c r="O66" s="247">
        <f t="shared" si="10"/>
        <v>1</v>
      </c>
      <c r="Q66" s="451"/>
    </row>
    <row r="67" spans="2:15" ht="14.25">
      <c r="B67" s="263"/>
      <c r="C67" s="268" t="str">
        <f>'Administrated project funds'!C35</f>
        <v>Inter-Ethnic Cooperation Assessment</v>
      </c>
      <c r="D67" s="265"/>
      <c r="E67" s="266"/>
      <c r="F67" s="236"/>
      <c r="G67" s="266"/>
      <c r="H67" s="267"/>
      <c r="I67" s="455">
        <f>'Administrated project funds'!S35</f>
        <v>10000</v>
      </c>
      <c r="J67" s="238"/>
      <c r="K67" s="238"/>
      <c r="L67" s="239"/>
      <c r="M67" s="238"/>
      <c r="N67" s="239">
        <f t="shared" si="9"/>
        <v>10000</v>
      </c>
      <c r="O67" s="247">
        <f t="shared" si="10"/>
        <v>1</v>
      </c>
    </row>
    <row r="68" spans="2:15" ht="15" thickBot="1">
      <c r="B68" s="263"/>
      <c r="C68" s="268" t="str">
        <f>'Administrated project funds'!C36</f>
        <v>Translation (all 3 sequences)</v>
      </c>
      <c r="D68" s="265"/>
      <c r="E68" s="266"/>
      <c r="F68" s="236"/>
      <c r="G68" s="266"/>
      <c r="H68" s="267"/>
      <c r="I68" s="455">
        <f>'Administrated project funds'!S36</f>
        <v>16000</v>
      </c>
      <c r="J68" s="238"/>
      <c r="K68" s="238"/>
      <c r="L68" s="239"/>
      <c r="M68" s="238"/>
      <c r="N68" s="239">
        <f t="shared" si="9"/>
        <v>16000</v>
      </c>
      <c r="O68" s="247">
        <f t="shared" si="10"/>
        <v>1</v>
      </c>
    </row>
    <row r="69" spans="1:15" ht="15.75" customHeight="1" thickBot="1">
      <c r="A69" s="2" t="s">
        <v>154</v>
      </c>
      <c r="B69" s="248"/>
      <c r="C69" s="249" t="s">
        <v>172</v>
      </c>
      <c r="D69" s="249"/>
      <c r="E69" s="250"/>
      <c r="F69" s="250"/>
      <c r="G69" s="250"/>
      <c r="H69" s="250"/>
      <c r="I69" s="457">
        <f aca="true" t="shared" si="11" ref="I69:N69">SUM(I49:I68)</f>
        <v>220700</v>
      </c>
      <c r="J69" s="251">
        <f t="shared" si="11"/>
        <v>0</v>
      </c>
      <c r="K69" s="251">
        <f t="shared" si="11"/>
        <v>0</v>
      </c>
      <c r="L69" s="251">
        <f t="shared" si="11"/>
        <v>0</v>
      </c>
      <c r="M69" s="251">
        <f t="shared" si="11"/>
        <v>0</v>
      </c>
      <c r="N69" s="251">
        <f t="shared" si="11"/>
        <v>220700</v>
      </c>
      <c r="O69" s="252">
        <f>IF(I69&gt;0,N69/I69,"")</f>
        <v>1</v>
      </c>
    </row>
    <row r="70" spans="2:15" ht="15" thickBot="1">
      <c r="B70" s="228"/>
      <c r="C70" s="229"/>
      <c r="D70" s="229"/>
      <c r="E70" s="230"/>
      <c r="F70" s="231"/>
      <c r="G70" s="230"/>
      <c r="H70" s="258"/>
      <c r="I70" s="462"/>
      <c r="J70" s="278"/>
      <c r="K70" s="278"/>
      <c r="L70" s="279"/>
      <c r="M70" s="278"/>
      <c r="N70" s="279"/>
      <c r="O70" s="390"/>
    </row>
    <row r="71" spans="1:15" s="227" customFormat="1" ht="14.25" thickBot="1" thickTop="1">
      <c r="A71" s="280" t="s">
        <v>156</v>
      </c>
      <c r="B71" s="281"/>
      <c r="C71" s="282" t="s">
        <v>157</v>
      </c>
      <c r="D71" s="282"/>
      <c r="E71" s="282">
        <f>+F69+F18</f>
        <v>0</v>
      </c>
      <c r="F71" s="282"/>
      <c r="G71" s="282"/>
      <c r="H71" s="282"/>
      <c r="I71" s="463">
        <f aca="true" t="shared" si="12" ref="I71:N71">+I69+I45+I37+I31+I24+I18</f>
        <v>373805.78904400003</v>
      </c>
      <c r="J71" s="283">
        <f t="shared" si="12"/>
        <v>0</v>
      </c>
      <c r="K71" s="283">
        <f t="shared" si="12"/>
        <v>0</v>
      </c>
      <c r="L71" s="283">
        <f t="shared" si="12"/>
        <v>0</v>
      </c>
      <c r="M71" s="283">
        <f t="shared" si="12"/>
        <v>0</v>
      </c>
      <c r="N71" s="283">
        <f t="shared" si="12"/>
        <v>373805.78904400003</v>
      </c>
      <c r="O71" s="391">
        <f>IF(I71&gt;0,N71/I71,"")</f>
        <v>1</v>
      </c>
    </row>
    <row r="72" ht="13.5" thickTop="1"/>
    <row r="73" spans="4:15" ht="12.75">
      <c r="D73" s="3" t="s">
        <v>207</v>
      </c>
      <c r="E73" s="3"/>
      <c r="F73" s="5"/>
      <c r="G73" s="6"/>
      <c r="M73" s="3"/>
      <c r="N73" s="3"/>
      <c r="O73" s="3"/>
    </row>
    <row r="74" spans="5:15" ht="4.5" customHeight="1">
      <c r="E74" s="3"/>
      <c r="F74" s="5"/>
      <c r="G74" s="6"/>
      <c r="M74" s="3"/>
      <c r="N74" s="3"/>
      <c r="O74" s="3"/>
    </row>
    <row r="75" spans="4:15" ht="12.75">
      <c r="D75" s="3" t="s">
        <v>210</v>
      </c>
      <c r="E75" s="395"/>
      <c r="F75" s="5"/>
      <c r="G75" s="393"/>
      <c r="J75" s="12" t="s">
        <v>197</v>
      </c>
      <c r="K75" s="454">
        <v>41904</v>
      </c>
      <c r="L75" s="12" t="s">
        <v>211</v>
      </c>
      <c r="M75" s="3"/>
      <c r="N75" s="3"/>
      <c r="O75" s="3"/>
    </row>
    <row r="76" spans="5:15" ht="5.25" customHeight="1">
      <c r="E76" s="3"/>
      <c r="F76" s="5"/>
      <c r="G76" s="6"/>
      <c r="M76" s="3"/>
      <c r="N76" s="3"/>
      <c r="O76" s="3"/>
    </row>
    <row r="77" spans="4:15" ht="12.75">
      <c r="D77" s="3" t="s">
        <v>212</v>
      </c>
      <c r="E77" s="3"/>
      <c r="F77" s="5"/>
      <c r="G77" s="6"/>
      <c r="M77" s="3"/>
      <c r="N77" s="3"/>
      <c r="O77" s="3"/>
    </row>
    <row r="78" spans="4:15" ht="12.75">
      <c r="D78" s="392" t="s">
        <v>197</v>
      </c>
      <c r="E78" s="394"/>
      <c r="F78" s="392" t="s">
        <v>208</v>
      </c>
      <c r="G78" s="393"/>
      <c r="M78" s="3"/>
      <c r="N78" s="3"/>
      <c r="O78" s="3"/>
    </row>
    <row r="79" spans="4:15" ht="12.75">
      <c r="D79" s="392" t="s">
        <v>197</v>
      </c>
      <c r="E79" s="394"/>
      <c r="F79" s="392" t="s">
        <v>208</v>
      </c>
      <c r="G79" s="393"/>
      <c r="M79" s="3"/>
      <c r="N79" s="3"/>
      <c r="O79" s="3"/>
    </row>
    <row r="80" spans="4:15" ht="12.75">
      <c r="D80" s="392" t="s">
        <v>197</v>
      </c>
      <c r="E80" s="394"/>
      <c r="F80" s="392" t="s">
        <v>208</v>
      </c>
      <c r="G80" s="393"/>
      <c r="M80" s="3"/>
      <c r="N80" s="3"/>
      <c r="O80" s="3"/>
    </row>
    <row r="81" spans="5:15" ht="8.25" customHeight="1">
      <c r="E81" s="3"/>
      <c r="F81" s="5"/>
      <c r="G81" s="6"/>
      <c r="M81" s="3"/>
      <c r="N81" s="3"/>
      <c r="O81" s="3"/>
    </row>
    <row r="82" spans="4:15" ht="12.75">
      <c r="D82" s="227" t="s">
        <v>214</v>
      </c>
      <c r="E82" s="227"/>
      <c r="F82" s="137"/>
      <c r="G82" s="396">
        <f>SUM(G75,G78:G80)</f>
        <v>0</v>
      </c>
      <c r="M82" s="3"/>
      <c r="N82" s="3"/>
      <c r="O82" s="3"/>
    </row>
    <row r="83" spans="5:15" ht="6.75" customHeight="1">
      <c r="E83" s="3"/>
      <c r="F83" s="5"/>
      <c r="G83" s="6"/>
      <c r="M83" s="3"/>
      <c r="N83" s="3"/>
      <c r="O83" s="3"/>
    </row>
    <row r="84" spans="4:15" ht="12.75">
      <c r="D84" s="3" t="s">
        <v>209</v>
      </c>
      <c r="E84" s="3"/>
      <c r="F84" s="5"/>
      <c r="G84" s="393"/>
      <c r="M84" s="3"/>
      <c r="N84" s="3"/>
      <c r="O84" s="3"/>
    </row>
    <row r="85" spans="5:15" ht="9.75" customHeight="1">
      <c r="E85" s="3"/>
      <c r="F85" s="5"/>
      <c r="G85" s="6"/>
      <c r="M85" s="3"/>
      <c r="N85" s="3"/>
      <c r="O85" s="3"/>
    </row>
    <row r="86" spans="4:15" ht="12" customHeight="1">
      <c r="D86" s="310" t="s">
        <v>210</v>
      </c>
      <c r="E86" s="397"/>
      <c r="F86" s="137"/>
      <c r="G86" s="396">
        <f>G82-G84</f>
        <v>0</v>
      </c>
      <c r="M86" s="3"/>
      <c r="N86" s="3"/>
      <c r="O86" s="3"/>
    </row>
  </sheetData>
  <sheetProtection/>
  <mergeCells count="9">
    <mergeCell ref="O12:O14"/>
    <mergeCell ref="I12:N12"/>
    <mergeCell ref="C10:D10"/>
    <mergeCell ref="I13:I14"/>
    <mergeCell ref="J13:J14"/>
    <mergeCell ref="K13:K14"/>
    <mergeCell ref="L13:L14"/>
    <mergeCell ref="M13:M14"/>
    <mergeCell ref="N13:N14"/>
  </mergeCells>
  <conditionalFormatting sqref="E42 G42 E49:E65 G49:G65">
    <cfRule type="cellIs" priority="2" dxfId="0" operator="equal" stopIfTrue="1">
      <formula>0</formula>
    </cfRule>
  </conditionalFormatting>
  <conditionalFormatting sqref="C10">
    <cfRule type="cellIs" priority="1" dxfId="0" operator="equal" stopIfTrue="1">
      <formula>0</formula>
    </cfRule>
  </conditionalFormatting>
  <printOptions/>
  <pageMargins left="0.35433070866141736" right="0.1968503937007874" top="0.2362204724409449" bottom="0.1968503937007874" header="0.1968503937007874" footer="0.2362204724409449"/>
  <pageSetup fitToHeight="1" fitToWidth="1" horizontalDpi="600" verticalDpi="600" orientation="landscape" paperSize="9" scale="58" r:id="rId3"/>
  <headerFooter alignWithMargins="0">
    <oddFooter>&amp;LFinancial statement for Mandate Agreement for Project Implementation&amp;C&amp;A&amp;RPage &amp;P of &amp;N</oddFooter>
  </headerFooter>
  <rowBreaks count="2" manualBreakCount="2">
    <brk id="18" min="1" max="14" man="1"/>
    <brk id="45" min="1" max="14" man="1"/>
  </rowBreaks>
  <ignoredErrors>
    <ignoredError sqref="I30:I31 I36:I37 I17:I18 I16 J18:K18 M18 I22:I24 J24:K24 M24 I28:I29 J31:N31 I35 J37:N37 I41:I45 J45:K45 M45 I69 J69:N69 I71:N71" unlockedFormula="1"/>
    <ignoredError sqref="B43:B44" numberStoredAsText="1"/>
    <ignoredError sqref="L18 N18 L24 N24 L45 N45" formula="1"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dc:creator>
  <cp:keywords/>
  <dc:description/>
  <cp:lastModifiedBy>Vencislava Lazarevska</cp:lastModifiedBy>
  <cp:lastPrinted>2012-07-10T08:23:54Z</cp:lastPrinted>
  <dcterms:created xsi:type="dcterms:W3CDTF">2008-10-15T16:04:56Z</dcterms:created>
  <dcterms:modified xsi:type="dcterms:W3CDTF">2015-12-04T09:45:48Z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DEZAPRECONFIG@15.1700:SubFileNumber">
    <vt:lpwstr>5</vt:lpwstr>
  </property>
  <property fmtid="{D5CDD505-2E9C-101B-9397-08002B2CF9AE}" pid="3" name="FSC#DEZAPRECONFIG@15.1700:SubFileDate">
    <vt:lpwstr>2007-03-01</vt:lpwstr>
  </property>
  <property fmtid="{D5CDD505-2E9C-101B-9397-08002B2CF9AE}" pid="4" name="FSC#DEZAPRECONFIG@15.1700:DocName">
    <vt:lpwstr>Offer and settlement of accounts MPI1 2012-07-10</vt:lpwstr>
  </property>
  <property fmtid="{D5CDD505-2E9C-101B-9397-08002B2CF9AE}" pid="5" name="FSC#DEZAPRECONFIG@15.1700:DocChangedAt">
    <vt:lpwstr>19.07.2012 13:55:27</vt:lpwstr>
  </property>
  <property fmtid="{D5CDD505-2E9C-101B-9397-08002B2CF9AE}" pid="6" name="FSC#DEZAPRECONFIG@15.1700:DocChangedBy">
    <vt:lpwstr>Romagnini, Christa, RRC</vt:lpwstr>
  </property>
  <property fmtid="{D5CDD505-2E9C-101B-9397-08002B2CF9AE}" pid="7" name="FSC#DEZAPRECONFIG@15.1700:DocCreatedBy">
    <vt:lpwstr>Rohrer, Gabriela, RHG</vt:lpwstr>
  </property>
  <property fmtid="{D5CDD505-2E9C-101B-9397-08002B2CF9AE}" pid="8" name="FSC#DEZAPRECONFIG@15.1700:Filenumber">
    <vt:lpwstr>191.1/2004/1989</vt:lpwstr>
  </property>
  <property fmtid="{D5CDD505-2E9C-101B-9397-08002B2CF9AE}" pid="9" name="FSC#DEZAPRECONFIG@15.1700:FilenumberLabel">
    <vt:lpwstr/>
  </property>
  <property fmtid="{D5CDD505-2E9C-101B-9397-08002B2CF9AE}" pid="10" name="FSC#DEZAPRECONFIG@15.1700:RefCodeLabel">
    <vt:lpwstr/>
  </property>
  <property fmtid="{D5CDD505-2E9C-101B-9397-08002B2CF9AE}" pid="11" name="FSC#DEZAPRECONFIG@15.1700:CatTitleLabel">
    <vt:lpwstr/>
  </property>
  <property fmtid="{D5CDD505-2E9C-101B-9397-08002B2CF9AE}" pid="12" name="FSC#DEZAPRECONFIG@15.1700:DosTitleLabel">
    <vt:lpwstr/>
  </property>
  <property fmtid="{D5CDD505-2E9C-101B-9397-08002B2CF9AE}" pid="13" name="FSC#DEZAPRECONFIG@15.1700:AssemblyLabel">
    <vt:lpwstr/>
  </property>
  <property fmtid="{D5CDD505-2E9C-101B-9397-08002B2CF9AE}" pid="14" name="FSC#DEZAPRECONFIG@15.1700:ValidFromLabel">
    <vt:lpwstr/>
  </property>
  <property fmtid="{D5CDD505-2E9C-101B-9397-08002B2CF9AE}" pid="15" name="FSC#DEZAPRECONFIG@15.1700:ValidToLabel">
    <vt:lpwstr/>
  </property>
  <property fmtid="{D5CDD505-2E9C-101B-9397-08002B2CF9AE}" pid="16" name="FSC#DEZAPRECONFIG@15.1700:SubjGroupNrLabel">
    <vt:lpwstr/>
  </property>
  <property fmtid="{D5CDD505-2E9C-101B-9397-08002B2CF9AE}" pid="17" name="FSC#DEZAPRECONFIG@15.1700:SubjGroupLabel">
    <vt:lpwstr/>
  </property>
  <property fmtid="{D5CDD505-2E9C-101B-9397-08002B2CF9AE}" pid="18" name="FSC#DEZAPRECONFIG@15.1700:SubDosRefLabel">
    <vt:lpwstr/>
  </property>
  <property fmtid="{D5CDD505-2E9C-101B-9397-08002B2CF9AE}" pid="19" name="FSC#DEZAPRECONFIG@15.1700:SubDosTitleLabel">
    <vt:lpwstr/>
  </property>
  <property fmtid="{D5CDD505-2E9C-101B-9397-08002B2CF9AE}" pid="20" name="FSC#DEZAPRECONFIG@15.1700:SubDosOpenedAtLabel">
    <vt:lpwstr/>
  </property>
  <property fmtid="{D5CDD505-2E9C-101B-9397-08002B2CF9AE}" pid="21" name="FSC#DEZAPRECONFIG@15.1700:SubDosValidToLabel">
    <vt:lpwstr/>
  </property>
  <property fmtid="{D5CDD505-2E9C-101B-9397-08002B2CF9AE}" pid="22" name="FSC#COOSYSTEM@1.1:Container">
    <vt:lpwstr>COO.2011.100.11.514192</vt:lpwstr>
  </property>
  <property fmtid="{D5CDD505-2E9C-101B-9397-08002B2CF9AE}" pid="23" name="FSC#ELAKGOV@1.1001:PersonalSubjGender">
    <vt:lpwstr/>
  </property>
  <property fmtid="{D5CDD505-2E9C-101B-9397-08002B2CF9AE}" pid="24" name="FSC#ELAKGOV@1.1001:PersonalSubjFirstName">
    <vt:lpwstr/>
  </property>
  <property fmtid="{D5CDD505-2E9C-101B-9397-08002B2CF9AE}" pid="25" name="FSC#ELAKGOV@1.1001:PersonalSubjSurName">
    <vt:lpwstr/>
  </property>
  <property fmtid="{D5CDD505-2E9C-101B-9397-08002B2CF9AE}" pid="26" name="FSC#ELAKGOV@1.1001:PersonalSubjSalutation">
    <vt:lpwstr/>
  </property>
  <property fmtid="{D5CDD505-2E9C-101B-9397-08002B2CF9AE}" pid="27" name="FSC#ELAKGOV@1.1001:PersonalSubjAddress">
    <vt:lpwstr/>
  </property>
  <property fmtid="{D5CDD505-2E9C-101B-9397-08002B2CF9AE}" pid="28" name="FSC#COOELAK@1.1001:Subject">
    <vt:lpwstr/>
  </property>
  <property fmtid="{D5CDD505-2E9C-101B-9397-08002B2CF9AE}" pid="29" name="FSC#COOELAK@1.1001:FileReference">
    <vt:lpwstr/>
  </property>
  <property fmtid="{D5CDD505-2E9C-101B-9397-08002B2CF9AE}" pid="30" name="FSC#COOELAK@1.1001:FileRefYear">
    <vt:lpwstr>2004</vt:lpwstr>
  </property>
  <property fmtid="{D5CDD505-2E9C-101B-9397-08002B2CF9AE}" pid="31" name="FSC#COOELAK@1.1001:FileRefOrdinal">
    <vt:lpwstr>1989</vt:lpwstr>
  </property>
  <property fmtid="{D5CDD505-2E9C-101B-9397-08002B2CF9AE}" pid="32" name="FSC#COOELAK@1.1001:FileRefOU">
    <vt:lpwstr/>
  </property>
  <property fmtid="{D5CDD505-2E9C-101B-9397-08002B2CF9AE}" pid="33" name="FSC#COOELAK@1.1001:Organization">
    <vt:lpwstr/>
  </property>
  <property fmtid="{D5CDD505-2E9C-101B-9397-08002B2CF9AE}" pid="34" name="FSC#COOELAK@1.1001:Owner">
    <vt:lpwstr> Rohrer</vt:lpwstr>
  </property>
  <property fmtid="{D5CDD505-2E9C-101B-9397-08002B2CF9AE}" pid="35" name="FSC#COOELAK@1.1001:OwnerExtension">
    <vt:lpwstr/>
  </property>
  <property fmtid="{D5CDD505-2E9C-101B-9397-08002B2CF9AE}" pid="36" name="FSC#COOELAK@1.1001:OwnerFaxExtension">
    <vt:lpwstr/>
  </property>
  <property fmtid="{D5CDD505-2E9C-101B-9397-08002B2CF9AE}" pid="37" name="FSC#COOELAK@1.1001:DispatchedBy">
    <vt:lpwstr/>
  </property>
  <property fmtid="{D5CDD505-2E9C-101B-9397-08002B2CF9AE}" pid="38" name="FSC#COOELAK@1.1001:DispatchedAt">
    <vt:lpwstr/>
  </property>
  <property fmtid="{D5CDD505-2E9C-101B-9397-08002B2CF9AE}" pid="39" name="FSC#COOELAK@1.1001:ApprovedBy">
    <vt:lpwstr/>
  </property>
  <property fmtid="{D5CDD505-2E9C-101B-9397-08002B2CF9AE}" pid="40" name="FSC#COOELAK@1.1001:ApprovedAt">
    <vt:lpwstr/>
  </property>
  <property fmtid="{D5CDD505-2E9C-101B-9397-08002B2CF9AE}" pid="41" name="FSC#COOELAK@1.1001:Department">
    <vt:lpwstr>Statistik</vt:lpwstr>
  </property>
  <property fmtid="{D5CDD505-2E9C-101B-9397-08002B2CF9AE}" pid="42" name="FSC#COOELAK@1.1001:CreatedAt">
    <vt:lpwstr>19.07.2012</vt:lpwstr>
  </property>
  <property fmtid="{D5CDD505-2E9C-101B-9397-08002B2CF9AE}" pid="43" name="FSC#COOELAK@1.1001:OU">
    <vt:lpwstr>Beratung Vertragsrecht</vt:lpwstr>
  </property>
  <property fmtid="{D5CDD505-2E9C-101B-9397-08002B2CF9AE}" pid="44" name="FSC#COOELAK@1.1001:Priority">
    <vt:lpwstr/>
  </property>
  <property fmtid="{D5CDD505-2E9C-101B-9397-08002B2CF9AE}" pid="45" name="FSC#COOELAK@1.1001:ObjBarCode">
    <vt:lpwstr>*COO.2011.100.11.514192*</vt:lpwstr>
  </property>
  <property fmtid="{D5CDD505-2E9C-101B-9397-08002B2CF9AE}" pid="46" name="FSC#COOELAK@1.1001:RefBarCode">
    <vt:lpwstr/>
  </property>
  <property fmtid="{D5CDD505-2E9C-101B-9397-08002B2CF9AE}" pid="47" name="FSC#COOELAK@1.1001:FileRefBarCode">
    <vt:lpwstr/>
  </property>
  <property fmtid="{D5CDD505-2E9C-101B-9397-08002B2CF9AE}" pid="48" name="FSC#COOELAK@1.1001:ExternalRef">
    <vt:lpwstr/>
  </property>
  <property fmtid="{D5CDD505-2E9C-101B-9397-08002B2CF9AE}" pid="49" name="FSC#COOELAK@1.1001:IncomingNumber">
    <vt:lpwstr/>
  </property>
  <property fmtid="{D5CDD505-2E9C-101B-9397-08002B2CF9AE}" pid="50" name="FSC#COOELAK@1.1001:IncomingSubject">
    <vt:lpwstr/>
  </property>
  <property fmtid="{D5CDD505-2E9C-101B-9397-08002B2CF9AE}" pid="51" name="FSC#COOELAK@1.1001:ProcessResponsible">
    <vt:lpwstr/>
  </property>
  <property fmtid="{D5CDD505-2E9C-101B-9397-08002B2CF9AE}" pid="52" name="FSC#COOELAK@1.1001:ProcessResponsiblePhone">
    <vt:lpwstr/>
  </property>
  <property fmtid="{D5CDD505-2E9C-101B-9397-08002B2CF9AE}" pid="53" name="FSC#COOELAK@1.1001:ProcessResponsibleMail">
    <vt:lpwstr/>
  </property>
  <property fmtid="{D5CDD505-2E9C-101B-9397-08002B2CF9AE}" pid="54" name="FSC#COOELAK@1.1001:ProcessResponsibleFax">
    <vt:lpwstr/>
  </property>
  <property fmtid="{D5CDD505-2E9C-101B-9397-08002B2CF9AE}" pid="55" name="FSC#COOELAK@1.1001:ApproverFirstName">
    <vt:lpwstr/>
  </property>
  <property fmtid="{D5CDD505-2E9C-101B-9397-08002B2CF9AE}" pid="56" name="FSC#COOELAK@1.1001:ApproverSurName">
    <vt:lpwstr/>
  </property>
  <property fmtid="{D5CDD505-2E9C-101B-9397-08002B2CF9AE}" pid="57" name="FSC#COOELAK@1.1001:ApproverTitle">
    <vt:lpwstr/>
  </property>
  <property fmtid="{D5CDD505-2E9C-101B-9397-08002B2CF9AE}" pid="58" name="FSC#COOELAK@1.1001:ExternalDate">
    <vt:lpwstr/>
  </property>
  <property fmtid="{D5CDD505-2E9C-101B-9397-08002B2CF9AE}" pid="59" name="FSC#COOELAK@1.1001:SettlementApprovedAt">
    <vt:lpwstr/>
  </property>
  <property fmtid="{D5CDD505-2E9C-101B-9397-08002B2CF9AE}" pid="60" name="FSC#COOELAK@1.1001:BaseNumber">
    <vt:lpwstr>191.1</vt:lpwstr>
  </property>
  <property fmtid="{D5CDD505-2E9C-101B-9397-08002B2CF9AE}" pid="61" name="FSC#COOELAK@1.1001:CurrentUserRolePos">
    <vt:lpwstr>Systemadministration</vt:lpwstr>
  </property>
  <property fmtid="{D5CDD505-2E9C-101B-9397-08002B2CF9AE}" pid="62" name="FSC#COOELAK@1.1001:CurrentUserEmail">
    <vt:lpwstr/>
  </property>
  <property fmtid="{D5CDD505-2E9C-101B-9397-08002B2CF9AE}" pid="63" name="UN LanguagesTaxHTField0">
    <vt:lpwstr>English|7f98b732-4b5b-4b70-ba90-a0eff09b5d2d</vt:lpwstr>
  </property>
  <property fmtid="{D5CDD505-2E9C-101B-9397-08002B2CF9AE}" pid="64" name="o4086b1782a74105bb5269035bccc8e9">
    <vt:lpwstr>Draft|121d40a5-e62e-4d42-82e4-d6d12003de0a</vt:lpwstr>
  </property>
  <property fmtid="{D5CDD505-2E9C-101B-9397-08002B2CF9AE}" pid="65" name="TaxCatchAll">
    <vt:lpwstr>1527;#MKD|04c6fafb-6bc2-4807-9e4d-b26aa1b64378;#1109;#Budget|1c1fa43a-cb36-4844-8715-9a4cc93e1ac9;#1;#English|7f98b732-4b5b-4b70-ba90-a0eff09b5d2d;#763;#Draft|121d40a5-e62e-4d42-82e4-d6d12003de0a</vt:lpwstr>
  </property>
  <property fmtid="{D5CDD505-2E9C-101B-9397-08002B2CF9AE}" pid="66" name="UNDPPublishedDate">
    <vt:lpwstr>2017-01-05T05:00:00Z</vt:lpwstr>
  </property>
  <property fmtid="{D5CDD505-2E9C-101B-9397-08002B2CF9AE}" pid="67" name="UN Languages">
    <vt:lpwstr>1;#English|7f98b732-4b5b-4b70-ba90-a0eff09b5d2d</vt:lpwstr>
  </property>
  <property fmtid="{D5CDD505-2E9C-101B-9397-08002B2CF9AE}" pid="68" name="UNDPPOPPFunctionalArea">
    <vt:lpwstr>Programme and Project</vt:lpwstr>
  </property>
  <property fmtid="{D5CDD505-2E9C-101B-9397-08002B2CF9AE}" pid="69" name="gc6531b704974d528487414686b72f6f">
    <vt:lpwstr>MKD|04c6fafb-6bc2-4807-9e4d-b26aa1b64378</vt:lpwstr>
  </property>
  <property fmtid="{D5CDD505-2E9C-101B-9397-08002B2CF9AE}" pid="70" name="Operating Unit0">
    <vt:lpwstr>1527;#MKD|04c6fafb-6bc2-4807-9e4d-b26aa1b64378</vt:lpwstr>
  </property>
  <property fmtid="{D5CDD505-2E9C-101B-9397-08002B2CF9AE}" pid="71" name="UndpClassificationLevel">
    <vt:lpwstr>Public</vt:lpwstr>
  </property>
  <property fmtid="{D5CDD505-2E9C-101B-9397-08002B2CF9AE}" pid="72" name="Atlas Document Status">
    <vt:lpwstr>763;#Draft|121d40a5-e62e-4d42-82e4-d6d12003de0a</vt:lpwstr>
  </property>
  <property fmtid="{D5CDD505-2E9C-101B-9397-08002B2CF9AE}" pid="73" name="PDC Document Category">
    <vt:lpwstr>Project</vt:lpwstr>
  </property>
  <property fmtid="{D5CDD505-2E9C-101B-9397-08002B2CF9AE}" pid="74" name="_dlc_DocId">
    <vt:lpwstr>ATLASPDC-4-58681</vt:lpwstr>
  </property>
  <property fmtid="{D5CDD505-2E9C-101B-9397-08002B2CF9AE}" pid="75" name="_dlc_DocIdItemGuid">
    <vt:lpwstr>ddad38fe-8a21-4502-ae85-053c2d205783</vt:lpwstr>
  </property>
  <property fmtid="{D5CDD505-2E9C-101B-9397-08002B2CF9AE}" pid="76" name="_dlc_DocIdUrl">
    <vt:lpwstr>https://info.undp.org/docs/pdc/_layouts/DocIdRedir.aspx?ID=ATLASPDC-4-58681, ATLASPDC-4-58681</vt:lpwstr>
  </property>
  <property fmtid="{D5CDD505-2E9C-101B-9397-08002B2CF9AE}" pid="77" name="UNDPCountry">
    <vt:lpwstr/>
  </property>
  <property fmtid="{D5CDD505-2E9C-101B-9397-08002B2CF9AE}" pid="78" name="UndpDocStatus">
    <vt:lpwstr>Approved</vt:lpwstr>
  </property>
  <property fmtid="{D5CDD505-2E9C-101B-9397-08002B2CF9AE}" pid="79" name="Atlas Document Type">
    <vt:lpwstr>1109;#Budget|1c1fa43a-cb36-4844-8715-9a4cc93e1ac9</vt:lpwstr>
  </property>
  <property fmtid="{D5CDD505-2E9C-101B-9397-08002B2CF9AE}" pid="80" name="UNDPCountryTaxHTField0">
    <vt:lpwstr/>
  </property>
  <property fmtid="{D5CDD505-2E9C-101B-9397-08002B2CF9AE}" pid="81" name="UNDPFocusAreasTaxHTField0">
    <vt:lpwstr/>
  </property>
  <property fmtid="{D5CDD505-2E9C-101B-9397-08002B2CF9AE}" pid="82" name="UndpOUCode">
    <vt:lpwstr/>
  </property>
  <property fmtid="{D5CDD505-2E9C-101B-9397-08002B2CF9AE}" pid="83" name="idff2b682fce4d0680503cd9036a3260">
    <vt:lpwstr>Budget|1c1fa43a-cb36-4844-8715-9a4cc93e1ac9</vt:lpwstr>
  </property>
  <property fmtid="{D5CDD505-2E9C-101B-9397-08002B2CF9AE}" pid="84" name="UNDPFocusAreas">
    <vt:lpwstr/>
  </property>
  <property fmtid="{D5CDD505-2E9C-101B-9397-08002B2CF9AE}" pid="85" name="Outcome1">
    <vt:lpwstr/>
  </property>
  <property fmtid="{D5CDD505-2E9C-101B-9397-08002B2CF9AE}" pid="86" name="UndpProjectNo">
    <vt:lpwstr>00079119</vt:lpwstr>
  </property>
  <property fmtid="{D5CDD505-2E9C-101B-9397-08002B2CF9AE}" pid="87" name="_Publisher">
    <vt:lpwstr/>
  </property>
  <property fmtid="{D5CDD505-2E9C-101B-9397-08002B2CF9AE}" pid="88" name="Project Number">
    <vt:lpwstr/>
  </property>
  <property fmtid="{D5CDD505-2E9C-101B-9397-08002B2CF9AE}" pid="89" name="UndpDocTypeMM">
    <vt:lpwstr/>
  </property>
  <property fmtid="{D5CDD505-2E9C-101B-9397-08002B2CF9AE}" pid="90" name="URL">
    <vt:lpwstr/>
  </property>
  <property fmtid="{D5CDD505-2E9C-101B-9397-08002B2CF9AE}" pid="91" name="b6db62fdefd74bd188b0c1cc54de5bcf">
    <vt:lpwstr/>
  </property>
  <property fmtid="{D5CDD505-2E9C-101B-9397-08002B2CF9AE}" pid="92" name="UndpDocID">
    <vt:lpwstr/>
  </property>
  <property fmtid="{D5CDD505-2E9C-101B-9397-08002B2CF9AE}" pid="93" name="Unit">
    <vt:lpwstr/>
  </property>
  <property fmtid="{D5CDD505-2E9C-101B-9397-08002B2CF9AE}" pid="94" name="UnitTaxHTField0">
    <vt:lpwstr/>
  </property>
  <property fmtid="{D5CDD505-2E9C-101B-9397-08002B2CF9AE}" pid="95" name="Project Manager">
    <vt:lpwstr/>
  </property>
  <property fmtid="{D5CDD505-2E9C-101B-9397-08002B2CF9AE}" pid="96" name="UndpIsTemplate">
    <vt:lpwstr>No</vt:lpwstr>
  </property>
  <property fmtid="{D5CDD505-2E9C-101B-9397-08002B2CF9AE}" pid="97" name="UNDPDocumentCategory">
    <vt:lpwstr/>
  </property>
  <property fmtid="{D5CDD505-2E9C-101B-9397-08002B2CF9AE}" pid="98" name="UNDPDocumentCategoryTaxHTField0">
    <vt:lpwstr/>
  </property>
  <property fmtid="{D5CDD505-2E9C-101B-9397-08002B2CF9AE}" pid="99" name="UNDPSummary">
    <vt:lpwstr/>
  </property>
  <property fmtid="{D5CDD505-2E9C-101B-9397-08002B2CF9AE}" pid="100" name="UndpDocFormat">
    <vt:lpwstr/>
  </property>
  <property fmtid="{D5CDD505-2E9C-101B-9397-08002B2CF9AE}" pid="101" name="UndpDocTypeMMTaxHTField0">
    <vt:lpwstr/>
  </property>
  <property fmtid="{D5CDD505-2E9C-101B-9397-08002B2CF9AE}" pid="102" name="DocumentSetDescription">
    <vt:lpwstr/>
  </property>
  <property fmtid="{D5CDD505-2E9C-101B-9397-08002B2CF9AE}" pid="103" name="UndpUnitMM">
    <vt:lpwstr/>
  </property>
  <property fmtid="{D5CDD505-2E9C-101B-9397-08002B2CF9AE}" pid="104" name="c4e2ab2cc9354bbf9064eeb465a566ea">
    <vt:lpwstr/>
  </property>
  <property fmtid="{D5CDD505-2E9C-101B-9397-08002B2CF9AE}" pid="105" name="eRegFilingCodeMM">
    <vt:lpwstr/>
  </property>
  <property fmtid="{D5CDD505-2E9C-101B-9397-08002B2CF9AE}" pid="106" name="display_urn:schemas-microsoft-com:office:office#Editor">
    <vt:lpwstr>Vencislava Lazarevska</vt:lpwstr>
  </property>
  <property fmtid="{D5CDD505-2E9C-101B-9397-08002B2CF9AE}" pid="107" name="display_urn:schemas-microsoft-com:office:office#Author">
    <vt:lpwstr>Vencislava Lazarevska</vt:lpwstr>
  </property>
</Properties>
</file>